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charts/chartEx1.xml" ContentType="application/vnd.ms-office.chartex+xml"/>
  <Override PartName="/xl/charts/style3.xml" ContentType="application/vnd.ms-office.chartstyle+xml"/>
  <Override PartName="/xl/charts/colors3.xml" ContentType="application/vnd.ms-office.chartcolorstyle+xml"/>
  <Override PartName="/xl/drawings/drawing4.xml" ContentType="application/vnd.openxmlformats-officedocument.drawing+xml"/>
  <Override PartName="/xl/charts/chart3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57"/>
  <workbookPr filterPrivacy="1" defaultThemeVersion="124226"/>
  <xr:revisionPtr revIDLastSave="0" documentId="13_ncr:1_{AAFBEA38-F8D5-4639-8145-0EDF787BCEA0}" xr6:coauthVersionLast="36" xr6:coauthVersionMax="47" xr10:uidLastSave="{00000000-0000-0000-0000-000000000000}"/>
  <bookViews>
    <workbookView xWindow="-105" yWindow="-105" windowWidth="23250" windowHeight="12450" xr2:uid="{00000000-000D-0000-FFFF-FFFF00000000}"/>
  </bookViews>
  <sheets>
    <sheet name="Tabela 1." sheetId="1" r:id="rId1"/>
    <sheet name="Tabela 2." sheetId="10" r:id="rId2"/>
    <sheet name="Tabela 3." sheetId="2" r:id="rId3"/>
    <sheet name="Tabela 4." sheetId="32" r:id="rId4"/>
    <sheet name="Tabela 5." sheetId="21" r:id="rId5"/>
    <sheet name="Tabela 6." sheetId="30" r:id="rId6"/>
    <sheet name="Tabela 7. " sheetId="31" r:id="rId7"/>
    <sheet name="Projektet 2027" sheetId="27" r:id="rId8"/>
    <sheet name="Projektet 2028" sheetId="28" r:id="rId9"/>
    <sheet name="Projektet 2029" sheetId="29" r:id="rId10"/>
    <sheet name="Tabela.8" sheetId="17" r:id="rId11"/>
    <sheet name="Tabela 9." sheetId="19" r:id="rId12"/>
  </sheets>
  <definedNames>
    <definedName name="_xlchart.v1.0" hidden="1">Tabela.8!$A$3:$A$4</definedName>
    <definedName name="_xlchart.v1.1" hidden="1">Tabela.8!$B$2</definedName>
    <definedName name="_xlchart.v1.2" hidden="1">Tabela.8!$B$3:$B$4</definedName>
    <definedName name="_xlnm.Print_Area" localSheetId="7">'Projektet 2027'!$A$1:$E$61</definedName>
    <definedName name="_xlnm.Print_Area" localSheetId="0">'Tabela 1.'!$A$1:$E$8</definedName>
  </definedNames>
  <calcPr calcId="191029"/>
</workbook>
</file>

<file path=xl/calcChain.xml><?xml version="1.0" encoding="utf-8"?>
<calcChain xmlns="http://schemas.openxmlformats.org/spreadsheetml/2006/main">
  <c r="C21" i="30" l="1"/>
  <c r="C21" i="31"/>
  <c r="F22" i="31"/>
  <c r="C17" i="21"/>
  <c r="C21" i="21"/>
  <c r="B48" i="10"/>
  <c r="B47" i="10"/>
  <c r="B46" i="10"/>
  <c r="E37" i="10"/>
  <c r="D37" i="10"/>
  <c r="C37" i="10"/>
  <c r="E41" i="10"/>
  <c r="D41" i="10"/>
  <c r="C41" i="10"/>
  <c r="E36" i="10"/>
  <c r="D36" i="10"/>
  <c r="C36" i="10"/>
  <c r="E31" i="10"/>
  <c r="D31" i="10"/>
  <c r="C31" i="10"/>
  <c r="D30" i="10"/>
  <c r="C30" i="10"/>
  <c r="E29" i="10"/>
  <c r="E21" i="10" s="1"/>
  <c r="D29" i="10"/>
  <c r="C29" i="10"/>
  <c r="D28" i="10"/>
  <c r="E23" i="10"/>
  <c r="C23" i="10"/>
  <c r="E14" i="10"/>
  <c r="D14" i="10"/>
  <c r="C14" i="10"/>
  <c r="E11" i="10"/>
  <c r="D11" i="10"/>
  <c r="C11" i="10"/>
  <c r="E9" i="10"/>
  <c r="D9" i="10"/>
  <c r="C9" i="10"/>
  <c r="E6" i="10"/>
  <c r="D6" i="10"/>
  <c r="C6" i="10"/>
  <c r="E4" i="10"/>
  <c r="D4" i="10"/>
  <c r="E3" i="10"/>
  <c r="D3" i="10"/>
  <c r="C3" i="10"/>
  <c r="C21" i="10" l="1"/>
  <c r="C33" i="10" s="1"/>
  <c r="D21" i="10"/>
  <c r="D33" i="10" s="1"/>
  <c r="E33" i="10"/>
  <c r="E42" i="10" s="1"/>
  <c r="C42" i="10"/>
  <c r="D42" i="10"/>
  <c r="F21" i="30" l="1"/>
  <c r="F21" i="31"/>
  <c r="F20" i="31"/>
  <c r="E10" i="31"/>
  <c r="D21" i="31"/>
  <c r="D17" i="31"/>
  <c r="D7" i="31"/>
  <c r="D21" i="21"/>
  <c r="E60" i="29"/>
  <c r="D60" i="29"/>
  <c r="C59" i="29"/>
  <c r="C60" i="29" s="1"/>
  <c r="C58" i="29"/>
  <c r="C57" i="29"/>
  <c r="E56" i="29"/>
  <c r="D56" i="29"/>
  <c r="C55" i="29"/>
  <c r="C56" i="29" s="1"/>
  <c r="E54" i="29"/>
  <c r="D54" i="29"/>
  <c r="C53" i="29"/>
  <c r="C52" i="29"/>
  <c r="C54" i="29" s="1"/>
  <c r="E51" i="29"/>
  <c r="D51" i="29"/>
  <c r="C50" i="29"/>
  <c r="C51" i="29" s="1"/>
  <c r="E49" i="29"/>
  <c r="D49" i="29"/>
  <c r="C48" i="29"/>
  <c r="C47" i="29"/>
  <c r="C49" i="29" s="1"/>
  <c r="E46" i="29"/>
  <c r="D46" i="29"/>
  <c r="C45" i="29"/>
  <c r="C44" i="29"/>
  <c r="C43" i="29"/>
  <c r="C42" i="29"/>
  <c r="E41" i="29"/>
  <c r="D41" i="29"/>
  <c r="C40" i="29"/>
  <c r="C39" i="29"/>
  <c r="C38" i="29"/>
  <c r="C37" i="29"/>
  <c r="C36" i="29"/>
  <c r="C35" i="29"/>
  <c r="C41" i="29" s="1"/>
  <c r="E34" i="29"/>
  <c r="E61" i="29" s="1"/>
  <c r="C33" i="29"/>
  <c r="C32" i="29"/>
  <c r="C31" i="29"/>
  <c r="C30" i="29"/>
  <c r="C29" i="29"/>
  <c r="C28" i="29"/>
  <c r="C27" i="29"/>
  <c r="C26" i="29"/>
  <c r="C25" i="29"/>
  <c r="C24" i="29"/>
  <c r="C23" i="29"/>
  <c r="C22" i="29"/>
  <c r="C21" i="29"/>
  <c r="C20" i="29"/>
  <c r="C19" i="29"/>
  <c r="C18" i="29"/>
  <c r="C17" i="29"/>
  <c r="C16" i="29"/>
  <c r="C15" i="29"/>
  <c r="C14" i="29"/>
  <c r="C13" i="29"/>
  <c r="C12" i="29"/>
  <c r="C11" i="29"/>
  <c r="C10" i="29"/>
  <c r="C9" i="29"/>
  <c r="C8" i="29"/>
  <c r="E7" i="29"/>
  <c r="D7" i="29"/>
  <c r="C7" i="29" s="1"/>
  <c r="C6" i="29"/>
  <c r="E5" i="29"/>
  <c r="C5" i="29"/>
  <c r="C4" i="29"/>
  <c r="C3" i="29"/>
  <c r="E60" i="28"/>
  <c r="D60" i="28"/>
  <c r="C59" i="28"/>
  <c r="C60" i="28" s="1"/>
  <c r="C57" i="28"/>
  <c r="C58" i="28" s="1"/>
  <c r="E56" i="28"/>
  <c r="D56" i="28"/>
  <c r="C55" i="28"/>
  <c r="C56" i="28" s="1"/>
  <c r="E54" i="28"/>
  <c r="D54" i="28"/>
  <c r="C53" i="28"/>
  <c r="C52" i="28"/>
  <c r="C54" i="28" s="1"/>
  <c r="E51" i="28"/>
  <c r="D51" i="28"/>
  <c r="C50" i="28"/>
  <c r="C51" i="28" s="1"/>
  <c r="E49" i="28"/>
  <c r="D49" i="28"/>
  <c r="C48" i="28"/>
  <c r="C47" i="28"/>
  <c r="C49" i="28" s="1"/>
  <c r="E46" i="28"/>
  <c r="D46" i="28"/>
  <c r="C45" i="28"/>
  <c r="C44" i="28"/>
  <c r="C43" i="28"/>
  <c r="C42" i="28"/>
  <c r="C46" i="28" s="1"/>
  <c r="E41" i="28"/>
  <c r="D41" i="28"/>
  <c r="C40" i="28"/>
  <c r="C39" i="28"/>
  <c r="C38" i="28"/>
  <c r="C37" i="28"/>
  <c r="C36" i="28"/>
  <c r="C35" i="28"/>
  <c r="D34" i="28"/>
  <c r="C33" i="28"/>
  <c r="C32" i="28"/>
  <c r="C31" i="28"/>
  <c r="C30" i="28"/>
  <c r="C29" i="28"/>
  <c r="C28" i="28"/>
  <c r="C27" i="28"/>
  <c r="C26" i="28"/>
  <c r="C25" i="28"/>
  <c r="C24" i="28"/>
  <c r="C23" i="28"/>
  <c r="C22" i="28"/>
  <c r="C21" i="28"/>
  <c r="C20" i="28"/>
  <c r="C19" i="28"/>
  <c r="C18" i="28"/>
  <c r="C17" i="28"/>
  <c r="C16" i="28"/>
  <c r="C15" i="28"/>
  <c r="C14" i="28"/>
  <c r="C13" i="28"/>
  <c r="C12" i="28"/>
  <c r="C11" i="28"/>
  <c r="C10" i="28"/>
  <c r="C9" i="28"/>
  <c r="C8" i="28"/>
  <c r="E7" i="28"/>
  <c r="C7" i="28" s="1"/>
  <c r="C6" i="28"/>
  <c r="E5" i="28"/>
  <c r="C5" i="28" s="1"/>
  <c r="C4" i="28"/>
  <c r="C3" i="28"/>
  <c r="E60" i="27"/>
  <c r="D60" i="27"/>
  <c r="C59" i="27"/>
  <c r="C60" i="27" s="1"/>
  <c r="C57" i="27"/>
  <c r="E56" i="27"/>
  <c r="D56" i="27"/>
  <c r="C55" i="27"/>
  <c r="C56" i="27" s="1"/>
  <c r="C53" i="27"/>
  <c r="E52" i="27"/>
  <c r="E54" i="27" s="1"/>
  <c r="D52" i="27"/>
  <c r="D54" i="27" s="1"/>
  <c r="C52" i="27"/>
  <c r="E51" i="27"/>
  <c r="D51" i="27"/>
  <c r="C50" i="27"/>
  <c r="C51" i="27" s="1"/>
  <c r="E49" i="27"/>
  <c r="D49" i="27"/>
  <c r="C48" i="27"/>
  <c r="C47" i="27"/>
  <c r="C49" i="27" s="1"/>
  <c r="E46" i="27"/>
  <c r="D46" i="27"/>
  <c r="C45" i="27"/>
  <c r="C44" i="27"/>
  <c r="C43" i="27"/>
  <c r="C42" i="27"/>
  <c r="C46" i="27" s="1"/>
  <c r="E41" i="27"/>
  <c r="D41" i="27"/>
  <c r="C40" i="27"/>
  <c r="C39" i="27"/>
  <c r="C38" i="27"/>
  <c r="C37" i="27"/>
  <c r="C36" i="27"/>
  <c r="C35" i="27"/>
  <c r="C41" i="27" s="1"/>
  <c r="C33" i="27"/>
  <c r="C32" i="27"/>
  <c r="C31" i="27"/>
  <c r="C30" i="27"/>
  <c r="C29" i="27"/>
  <c r="C28" i="27"/>
  <c r="C27" i="27"/>
  <c r="C26" i="27"/>
  <c r="C25" i="27"/>
  <c r="C24" i="27"/>
  <c r="C23" i="27"/>
  <c r="C22" i="27"/>
  <c r="C21" i="27"/>
  <c r="C20" i="27"/>
  <c r="C19" i="27"/>
  <c r="C18" i="27"/>
  <c r="C17" i="27"/>
  <c r="C16" i="27"/>
  <c r="C15" i="27"/>
  <c r="C14" i="27"/>
  <c r="C13" i="27"/>
  <c r="C12" i="27"/>
  <c r="C11" i="27"/>
  <c r="C10" i="27"/>
  <c r="C9" i="27"/>
  <c r="C8" i="27"/>
  <c r="E7" i="27"/>
  <c r="D7" i="27"/>
  <c r="D34" i="27" s="1"/>
  <c r="D61" i="27" s="1"/>
  <c r="C7" i="27"/>
  <c r="C6" i="27"/>
  <c r="E5" i="27"/>
  <c r="E34" i="27" s="1"/>
  <c r="C5" i="27"/>
  <c r="C4" i="27"/>
  <c r="C3" i="27"/>
  <c r="C34" i="29" l="1"/>
  <c r="C61" i="29" s="1"/>
  <c r="C46" i="29"/>
  <c r="D34" i="29"/>
  <c r="D61" i="29" s="1"/>
  <c r="D61" i="28"/>
  <c r="C41" i="28"/>
  <c r="C34" i="28"/>
  <c r="E34" i="28"/>
  <c r="E61" i="28" s="1"/>
  <c r="C54" i="27"/>
  <c r="C34" i="27"/>
  <c r="C61" i="27" s="1"/>
  <c r="C61" i="28"/>
  <c r="E61" i="27"/>
  <c r="H9" i="21" l="1"/>
  <c r="G22" i="32"/>
  <c r="E22" i="32"/>
  <c r="B22" i="32"/>
  <c r="D21" i="32"/>
  <c r="D22" i="32" s="1"/>
  <c r="C21" i="32"/>
  <c r="C22" i="32" s="1"/>
  <c r="H20" i="32"/>
  <c r="H19" i="32"/>
  <c r="H18" i="32"/>
  <c r="C17" i="32"/>
  <c r="H17" i="32" s="1"/>
  <c r="H16" i="32"/>
  <c r="H15" i="32"/>
  <c r="H14" i="32"/>
  <c r="H13" i="32"/>
  <c r="H12" i="32"/>
  <c r="H11" i="32"/>
  <c r="H10" i="32"/>
  <c r="H9" i="32"/>
  <c r="H8" i="32"/>
  <c r="H7" i="32"/>
  <c r="H6" i="32"/>
  <c r="H5" i="32"/>
  <c r="F5" i="32"/>
  <c r="F22" i="32" s="1"/>
  <c r="F8" i="2"/>
  <c r="F7" i="2" s="1"/>
  <c r="D4" i="2"/>
  <c r="E4" i="2"/>
  <c r="F4" i="2"/>
  <c r="G4" i="2"/>
  <c r="D8" i="2"/>
  <c r="D7" i="2" s="1"/>
  <c r="E8" i="2"/>
  <c r="E7" i="2" s="1"/>
  <c r="G8" i="2"/>
  <c r="G7" i="2" s="1"/>
  <c r="H22" i="32" l="1"/>
  <c r="H21" i="32"/>
  <c r="H17" i="30" l="1"/>
  <c r="C22" i="30"/>
  <c r="H10" i="30"/>
  <c r="D22" i="31"/>
  <c r="H12" i="31"/>
  <c r="C22" i="31"/>
  <c r="D21" i="30"/>
  <c r="D22" i="30"/>
  <c r="G22" i="31"/>
  <c r="E22" i="31"/>
  <c r="B22" i="31"/>
  <c r="H20" i="31"/>
  <c r="H19" i="31"/>
  <c r="H18" i="31"/>
  <c r="H17" i="31"/>
  <c r="H16" i="31"/>
  <c r="H15" i="31"/>
  <c r="H14" i="31"/>
  <c r="H13" i="31"/>
  <c r="H11" i="31"/>
  <c r="H10" i="31"/>
  <c r="H9" i="31"/>
  <c r="H8" i="31"/>
  <c r="H7" i="31"/>
  <c r="H6" i="31"/>
  <c r="H5" i="31"/>
  <c r="F5" i="31"/>
  <c r="G22" i="30"/>
  <c r="E22" i="30"/>
  <c r="B22" i="30"/>
  <c r="H20" i="30"/>
  <c r="H19" i="30"/>
  <c r="H18" i="30"/>
  <c r="H16" i="30"/>
  <c r="H15" i="30"/>
  <c r="H14" i="30"/>
  <c r="H13" i="30"/>
  <c r="H11" i="30"/>
  <c r="H9" i="30"/>
  <c r="H8" i="30"/>
  <c r="H7" i="30"/>
  <c r="H6" i="30"/>
  <c r="F5" i="30"/>
  <c r="F22" i="30" s="1"/>
  <c r="H12" i="30" l="1"/>
  <c r="H21" i="31"/>
  <c r="H22" i="31" s="1"/>
  <c r="H5" i="30"/>
  <c r="H21" i="30"/>
  <c r="F26" i="19"/>
  <c r="C21" i="19"/>
  <c r="B21" i="19"/>
  <c r="F25" i="19"/>
  <c r="H11" i="19"/>
  <c r="H5" i="19"/>
  <c r="H20" i="19"/>
  <c r="H19" i="19"/>
  <c r="H18" i="19"/>
  <c r="H17" i="19"/>
  <c r="H15" i="19"/>
  <c r="H14" i="19"/>
  <c r="H13" i="19"/>
  <c r="H12" i="19"/>
  <c r="H10" i="19"/>
  <c r="H9" i="19"/>
  <c r="H8" i="19"/>
  <c r="H7" i="19"/>
  <c r="H6" i="19"/>
  <c r="H4" i="19"/>
  <c r="D20" i="19"/>
  <c r="E20" i="19" s="1"/>
  <c r="D19" i="19"/>
  <c r="E19" i="19" s="1"/>
  <c r="D18" i="19"/>
  <c r="E18" i="19" s="1"/>
  <c r="D17" i="19"/>
  <c r="E17" i="19" s="1"/>
  <c r="D16" i="19"/>
  <c r="E16" i="19" s="1"/>
  <c r="D15" i="19"/>
  <c r="E15" i="19" s="1"/>
  <c r="D14" i="19"/>
  <c r="E14" i="19" s="1"/>
  <c r="D13" i="19"/>
  <c r="E13" i="19" s="1"/>
  <c r="D12" i="19"/>
  <c r="E12" i="19" s="1"/>
  <c r="D11" i="19"/>
  <c r="E11" i="19" s="1"/>
  <c r="D10" i="19"/>
  <c r="E10" i="19" s="1"/>
  <c r="D9" i="19"/>
  <c r="E9" i="19" s="1"/>
  <c r="D8" i="19"/>
  <c r="E8" i="19" s="1"/>
  <c r="D7" i="19"/>
  <c r="E7" i="19" s="1"/>
  <c r="D6" i="19"/>
  <c r="E6" i="19" s="1"/>
  <c r="D5" i="19"/>
  <c r="E5" i="19" s="1"/>
  <c r="D4" i="19"/>
  <c r="E4" i="19" s="1"/>
  <c r="F5" i="21"/>
  <c r="D21" i="19" l="1"/>
  <c r="E21" i="19" s="1"/>
  <c r="H22" i="30"/>
  <c r="H16" i="19"/>
  <c r="D20" i="2" l="1"/>
  <c r="D19" i="2"/>
  <c r="D18" i="2"/>
  <c r="D17" i="2"/>
  <c r="D16" i="2"/>
  <c r="G22" i="21"/>
  <c r="F22" i="21"/>
  <c r="E22" i="21"/>
  <c r="D22" i="21"/>
  <c r="C22" i="21"/>
  <c r="B22" i="21"/>
  <c r="H21" i="21"/>
  <c r="H20" i="21"/>
  <c r="H19" i="21"/>
  <c r="H18" i="21"/>
  <c r="H17" i="21"/>
  <c r="H16" i="21"/>
  <c r="H15" i="21"/>
  <c r="H14" i="21"/>
  <c r="H13" i="21"/>
  <c r="H12" i="21"/>
  <c r="H11" i="21"/>
  <c r="H10" i="21"/>
  <c r="H8" i="21"/>
  <c r="H7" i="21"/>
  <c r="H6" i="21"/>
  <c r="H5" i="21"/>
  <c r="H22" i="21" l="1"/>
  <c r="B5" i="17" l="1"/>
  <c r="C4" i="17" s="1"/>
  <c r="H21" i="19" l="1"/>
  <c r="C3" i="17"/>
  <c r="C5" i="17" s="1"/>
  <c r="E8" i="1" l="1"/>
  <c r="D8" i="1"/>
  <c r="C8" i="1"/>
  <c r="B8" i="1"/>
</calcChain>
</file>

<file path=xl/sharedStrings.xml><?xml version="1.0" encoding="utf-8"?>
<sst xmlns="http://schemas.openxmlformats.org/spreadsheetml/2006/main" count="425" uniqueCount="198">
  <si>
    <t xml:space="preserve"> Totali :</t>
  </si>
  <si>
    <t>Përshkrimi</t>
  </si>
  <si>
    <t xml:space="preserve">TË HYRAT TOTALE KOMUNALE  </t>
  </si>
  <si>
    <t xml:space="preserve"> Të hyrat vetanake </t>
  </si>
  <si>
    <t xml:space="preserve">SHPENZIMET TOTALE KOMUNALE </t>
  </si>
  <si>
    <r>
      <t xml:space="preserve"> </t>
    </r>
    <r>
      <rPr>
        <b/>
        <sz val="11"/>
        <color theme="1"/>
        <rFont val="Times New Roman"/>
        <family val="1"/>
      </rPr>
      <t xml:space="preserve">Shpenzimet rrjedhëse </t>
    </r>
  </si>
  <si>
    <t>Pagat dhe meditjet</t>
  </si>
  <si>
    <t xml:space="preserve"> Mallrat dhe  shërbim</t>
  </si>
  <si>
    <t>Shërbime komunale</t>
  </si>
  <si>
    <t>Subvencionet</t>
  </si>
  <si>
    <r>
      <t xml:space="preserve"> </t>
    </r>
    <r>
      <rPr>
        <b/>
        <sz val="11"/>
        <color theme="1"/>
        <rFont val="Times New Roman"/>
        <family val="1"/>
      </rPr>
      <t xml:space="preserve">Shpenzimet Kapitale </t>
    </r>
  </si>
  <si>
    <t>Grantet dhe transferet  qeveritare</t>
  </si>
  <si>
    <t xml:space="preserve">Programet </t>
  </si>
  <si>
    <t xml:space="preserve">Paga/Mëditje </t>
  </si>
  <si>
    <t>Mallra/Shërbime</t>
  </si>
  <si>
    <t>Komunali</t>
  </si>
  <si>
    <t>Subvencione</t>
  </si>
  <si>
    <t>Investime Kapitale</t>
  </si>
  <si>
    <t>Gjithsej</t>
  </si>
  <si>
    <t>Zyra e Kryetarit</t>
  </si>
  <si>
    <t>Zyra e Kuvendit Komunal</t>
  </si>
  <si>
    <t>Administrata dhe Personeli</t>
  </si>
  <si>
    <t>Inspektimet</t>
  </si>
  <si>
    <t>Buxheti dhe financat</t>
  </si>
  <si>
    <t>Infrastruktura Publike</t>
  </si>
  <si>
    <t>Zjarrfikësit dhe Inspektimet</t>
  </si>
  <si>
    <t>Zyra Komunale për Komunitete</t>
  </si>
  <si>
    <t>Bujqësi, Pylltari dhe Zhvillim Rural</t>
  </si>
  <si>
    <t xml:space="preserve">Kadastra dhe Gjeodezia </t>
  </si>
  <si>
    <t>Planifikimi urban dhe mjedisi</t>
  </si>
  <si>
    <t>Shëndetësia</t>
  </si>
  <si>
    <t>Shërbimet sociale</t>
  </si>
  <si>
    <t>Kultura, rinia dhe sporti</t>
  </si>
  <si>
    <t>Arsimi dhe shkenca</t>
  </si>
  <si>
    <t>Çështjet gjinore</t>
  </si>
  <si>
    <t>Totali</t>
  </si>
  <si>
    <t xml:space="preserve">Bashkëfinancim me donatorë </t>
  </si>
  <si>
    <t>Urbanizmi</t>
  </si>
  <si>
    <t>Bujqesia</t>
  </si>
  <si>
    <t>Shendetësia</t>
  </si>
  <si>
    <t>Administrata</t>
  </si>
  <si>
    <t>Kultura</t>
  </si>
  <si>
    <t>Arsimi</t>
  </si>
  <si>
    <t>Totali :</t>
  </si>
  <si>
    <t>Infrastruktura rrugore</t>
  </si>
  <si>
    <t>Kodet</t>
  </si>
  <si>
    <t>BURIMET E  TË  HYRAVE</t>
  </si>
  <si>
    <t>1)</t>
  </si>
  <si>
    <t>Drejtoria e Urbanizmit</t>
  </si>
  <si>
    <t>Lejet për ndërtim</t>
  </si>
  <si>
    <t>3)</t>
  </si>
  <si>
    <t>Drejtoria e Inspekcionit</t>
  </si>
  <si>
    <t>Denimet mandatore</t>
  </si>
  <si>
    <t>Komisioni inspektues</t>
  </si>
  <si>
    <t>5)</t>
  </si>
  <si>
    <t>Kadastra</t>
  </si>
  <si>
    <t>Të hyrat nga shërbimet kadastrale</t>
  </si>
  <si>
    <t>6)</t>
  </si>
  <si>
    <t>Administrata e përgjithshme</t>
  </si>
  <si>
    <t>Çertifikatat e lindjës</t>
  </si>
  <si>
    <t>Çertifikatat e kunorzimit</t>
  </si>
  <si>
    <t>Çertifikatat e vdekjës</t>
  </si>
  <si>
    <t>Çertifikatat tjera</t>
  </si>
  <si>
    <t>Të hyrat tjera</t>
  </si>
  <si>
    <t>Taksat administrative</t>
  </si>
  <si>
    <t>7)</t>
  </si>
  <si>
    <t>Drejtoria për Buxhet e Financa</t>
  </si>
  <si>
    <t>Marimanga</t>
  </si>
  <si>
    <t>Taksa për rexhistrimin e automjeteve</t>
  </si>
  <si>
    <t xml:space="preserve">Qiraja për lokalet afariste </t>
  </si>
  <si>
    <t>Qiraja për banesa</t>
  </si>
  <si>
    <t>Shitja e pasurisë</t>
  </si>
  <si>
    <t>Shfrytëzimi i pronës publike</t>
  </si>
  <si>
    <t xml:space="preserve">Tatimi mbi pronë </t>
  </si>
  <si>
    <t>Tatimi në tokë</t>
  </si>
  <si>
    <t>I</t>
  </si>
  <si>
    <t xml:space="preserve"> Totali i administratës komunale</t>
  </si>
  <si>
    <t>Të ardhurat nga arsimi</t>
  </si>
  <si>
    <t>Qerdhet</t>
  </si>
  <si>
    <t>Arsimi i mesëm</t>
  </si>
  <si>
    <t>II</t>
  </si>
  <si>
    <t xml:space="preserve">  Totali - arsimi</t>
  </si>
  <si>
    <t>Të ardhurat nga shendetësia</t>
  </si>
  <si>
    <t xml:space="preserve">Shendetësia primare </t>
  </si>
  <si>
    <t>III</t>
  </si>
  <si>
    <t xml:space="preserve"> Totali - shendetësia</t>
  </si>
  <si>
    <t>TOTALI I TË ARDHURAVE VETANAKE TË KOMUNËS ( I + II + III )</t>
  </si>
  <si>
    <t>Projektet me prioritet për vitin  2027</t>
  </si>
  <si>
    <t>Gjeodezia</t>
  </si>
  <si>
    <t xml:space="preserve"> Planifikimi - për vitin 2027</t>
  </si>
  <si>
    <t>Taksa për ushtrim të veprimtarisë</t>
  </si>
  <si>
    <t>Qendra për Punë Sociale</t>
  </si>
  <si>
    <t>Shërbimet rrezidenciale</t>
  </si>
  <si>
    <t>Emri i projektit</t>
  </si>
  <si>
    <t>%</t>
  </si>
  <si>
    <t>Popullata e përgjithshme</t>
  </si>
  <si>
    <t xml:space="preserve">Total Paga/Mëditje </t>
  </si>
  <si>
    <t>TOTALI</t>
  </si>
  <si>
    <t>Vlerësimi 2028</t>
  </si>
  <si>
    <t xml:space="preserve"> Planifikimi - për vitin 2028</t>
  </si>
  <si>
    <t>Nr.i punëtorëve</t>
  </si>
  <si>
    <t>Ndërtimi i infrastruktures nëntokësore dhe mbitokësore në Klinë, rrugën Martirët e Pastaselit, Martirët e Kralanit etj</t>
  </si>
  <si>
    <t>Ndërtimi i segmenteve të rrugës Malë Bashota, Dositej Obradoviq, Bekim Fehmiu, Shaban Sadiku, Heronjtë e Kombit dhe infrastruktures nëntokësore në Klinë-Dersnik-Dollc</t>
  </si>
  <si>
    <t>Ndërtimi i infrastrukturës mbitokësore dhe infrastruktures nëntokësore Zllakuqan-Pataqan-Berkove, Krushevë e Vogël (trotuari Klinë-Zllakuqan)</t>
  </si>
  <si>
    <t>Ndërtimi i  infrastruktures nëntokësore dhe mbitokësore në Ranoc-Leskoc</t>
  </si>
  <si>
    <t>Ndërtimi i infrastrukturës mbitokësore dhe nëntokësore në Jashanicë-Jelloc-Resnik</t>
  </si>
  <si>
    <t>Ndërtimi i infrastruktures mbitokësore dhe nëntokësore në Gremnik-Qupevë e Ulët</t>
  </si>
  <si>
    <t>Ndërtimi i infrastruktures nëntokësore dhe mbitokësore në Qeskovë-Kepuz-Rastoka</t>
  </si>
  <si>
    <t>Ndërtimi i Urës mbi Lumin Drini i Bardhë në Volljakë</t>
  </si>
  <si>
    <t xml:space="preserve">Ndërtimi i Nënkalimit në Lagjen e Dukagjinit - Klinë          </t>
  </si>
  <si>
    <t>Zgjerimi i sipërfaqeve të gjelbruara (Parqeve) në Këpuz, Shtupel, Zllakuqan, Gremnik, Volljak etj</t>
  </si>
  <si>
    <t>Ndërtimi i impianteve për trajtimin e ujrave të zeza në Ranoc, Radulloc, Shtupel, Shtaricë etj</t>
  </si>
  <si>
    <t>Ndriqimi i hapësirave të jashtme në shkollën Ismet Rraci, Motrat Qiriazi, Gjimnazin Luigj Gurakuqi, Zllakuqan, Çerdhja e fëmijëve etj</t>
  </si>
  <si>
    <t>Ndërtimi i fushave sportive dhe parkingjeve në shkolla në Grabanicë, Siqevë, Zllakuqan, Leskoc, Sferkë etj</t>
  </si>
  <si>
    <t>Sherbimet Rezidenciale</t>
  </si>
  <si>
    <t>Furnizim me pajisje- aparat për matje gjeodezike</t>
  </si>
  <si>
    <t>Projektet me prioritet për vitin  2028</t>
  </si>
  <si>
    <t>Ndërtimi i infrastruktures nëntokësore dhe mbitokësore në Klinë, rrugën Haxhi Zeka, etj</t>
  </si>
  <si>
    <t>Viti 2027</t>
  </si>
  <si>
    <t>Viti 2028</t>
  </si>
  <si>
    <t>% te punesuara gra</t>
  </si>
  <si>
    <t>M</t>
  </si>
  <si>
    <t>F</t>
  </si>
  <si>
    <t>Pagat gra</t>
  </si>
  <si>
    <t>Pagat burra</t>
  </si>
  <si>
    <t>Shifrat sipas Regjistrimit të Popullsisë 2024</t>
  </si>
  <si>
    <t>Burra</t>
  </si>
  <si>
    <t>Gra</t>
  </si>
  <si>
    <t>Gjinia</t>
  </si>
  <si>
    <t>Ndërtimi i nxemjes qendrore për Qytetin e Klinës</t>
  </si>
  <si>
    <t>Infrastruktura Rrugore</t>
  </si>
  <si>
    <t>Tabela 1: Financimi komunal për vitet 2027-2029 sipas burimit</t>
  </si>
  <si>
    <t>Granti</t>
  </si>
  <si>
    <t>Buxheti aktual 2026</t>
  </si>
  <si>
    <t>Planifikimi 2027</t>
  </si>
  <si>
    <t>Vlerësimi 2029</t>
  </si>
  <si>
    <t xml:space="preserve"> Granti i përgjithshëm </t>
  </si>
  <si>
    <t xml:space="preserve"> Granti specifik i arsimit </t>
  </si>
  <si>
    <t xml:space="preserve"> Granti i shëndetësisë </t>
  </si>
  <si>
    <t xml:space="preserve"> Të  hyrat vetanake </t>
  </si>
  <si>
    <t xml:space="preserve"> Financimi për shërbimet rezidenciale </t>
  </si>
  <si>
    <t>2026                           (viti aktual)</t>
  </si>
  <si>
    <t>2027    (planifikim)</t>
  </si>
  <si>
    <t>2028   (vlerësimet)</t>
  </si>
  <si>
    <t xml:space="preserve">      2029 (vlerësimet)</t>
  </si>
  <si>
    <t>Nr.</t>
  </si>
  <si>
    <t>Rindërtimi i rrugëve te Qytetit te Klines me segmente te tyre: S.Rexhepi, M.Daka, M.Haxhaj, L.Palucaj, H.Prishtina, I.Qemajli, F.Bojaj, B.Mustafa, Sh.Sadiku,HKrasniqi,Vellezerit Gervall</t>
  </si>
  <si>
    <t>Ndërtimi i rrugëve dhe infrastrukturës nëntokësore në Videjë – Polcë – Paskalicë – Jagodë – Krushevë e Madhe.</t>
  </si>
  <si>
    <t>Ndertimi i infrastruktures mbitoksore(Trotuare) dhe infrastrtuktures nentokesore ne Zajm-Deiq</t>
  </si>
  <si>
    <t>Ndërtimi i infrastrukturës mbitokësore dhe nëntokësore Poterq- Dugajevë-Drenovc</t>
  </si>
  <si>
    <t>Ndërtimi  i rrugëve dhe kanalizimit në Shtupel-Kërrnicë-Binxhe-Grapc</t>
  </si>
  <si>
    <t>Ndërtimi  i infrastrukturës mbitokësore dhe nëntokësore Volljakë-Sferkë-Qupevë-Dush</t>
  </si>
  <si>
    <t>Ndërtimi i infrastrukturës nëntokësore dhe mbitokësore në Cerovik-Qabiq-Dobërdol</t>
  </si>
  <si>
    <t>Ndertimi i infrastruktures nentoksore dhe mbitoksore ne Siqeve-Ujmire-Shtarice</t>
  </si>
  <si>
    <t>Ndërtimi i infrastrukturës mbitokësore dhe urës në Budisalcë-Rudicë</t>
  </si>
  <si>
    <t>Ndërtimi i infrastrukturës nëntokësore dhe mbitokësore në Gllarevë – Rixhevë – Stapanicë – Zabërgjë</t>
  </si>
  <si>
    <t>Ndërtimi i infrastrukturës nëntokësore dhe mbitokësore në Gjurgjevik të Vogël – Klinavc</t>
  </si>
  <si>
    <t>Ndërtimi i infrastrukturës nëntokësore dhe mbitokësore në Grabanicë-Bokshiq-Dollovë</t>
  </si>
  <si>
    <t>Ndërtimi i infrastrukturës mbitokësore dhe nëntokësore në Gjurgjevik të Madh – Dush.</t>
  </si>
  <si>
    <t>Ndertimi i shtratit të lumit Klina, (Klinë-Burimi i Jarinës - Pogragjë-Ujmirë), Rregullimi i shtratit të lumit Lumëbardhi i Pejës dhe lumit Drini I Bardhe</t>
  </si>
  <si>
    <t>Ndërtimi i shtigjeve të ecjes dhe infrastrukturës rrugore në Grykën e Jarinës – Pogragjë</t>
  </si>
  <si>
    <t>Ndërtimi i infrastruktures nëntokësore dhe mbitokësore në Perqevë edhe rrugën "Shpella Azem Bejta - Përqevë"</t>
  </si>
  <si>
    <t>Ndërtimi i rrugës "Bedri Mustafa" në Klinë</t>
  </si>
  <si>
    <t>Ndërtimi i rrugës "Shaban Sadiku" në Klinë</t>
  </si>
  <si>
    <t xml:space="preserve">Ndërtimi i rrugës "Shaban Polluzha" në Dersnik                       </t>
  </si>
  <si>
    <t>Ndërtimi i ujësjellësit në Drenovcë - Poterqi i Poshtëm - Dugujevë - Zajmë - Pataqan - Leskoc - Ranoc etj.</t>
  </si>
  <si>
    <t>Zgjerimi i rrjetit te ndriqimit publik ne Dollc-Dresnik,Jashanice,Drenovc,Shtupel,Kline,Leskoc,Gremnik,Qupeve e ulet,Siqeve,Resnik,Gj.Madhe,Dush etj</t>
  </si>
  <si>
    <t>Rindertimi i infrastruktures mbitokesore me asfalt ne Jashanice,Shtupel,Zllakuqan,Kline-Videje etj</t>
  </si>
  <si>
    <t>Ndërtimi i rrethojave të vorrezave në Gj.Madh, Volljak, Sferkë, Jashanicë, Siqevë, Gremnik, Zajm, K.e Vogël, Shtupel, Grabanicë etj</t>
  </si>
  <si>
    <t>Furnizimi me tabela të mençura për shkollat në Çabiq, Ujmirë, “Ismet Rraci”, “Motrat Qiriazi”, “Fehmi Agani”, “Luigj Gurakuqi”, etj</t>
  </si>
  <si>
    <t>Ndertimi i nxemjeve qendrore me pompa termike dhe nxemje me kaldaja me pelet ne shkolla në Gjimnazin Luigj Gurakuqi, Gremnik, Këpuz, Zllakuqan, Gjurgjevik I Madh, Budisalc, Ujmirë, Dren</t>
  </si>
  <si>
    <t>Furnizim me paisje mejksore per diagnostike per QKMF-Klinë</t>
  </si>
  <si>
    <t>Ndërtimi dhe rindërtimi i objekteve shëndetësore: QKMF-së, AMF-së në Drenoc, Ujmirë, Zllakuqan dhe Gllarevë, etj.</t>
  </si>
  <si>
    <t>Ndertimi i shtepise se pleqeve ne Kline</t>
  </si>
  <si>
    <t>Ndertimi dhe rIndertimi i objektit komunal ne Kline</t>
  </si>
  <si>
    <t>Blerja e veturave zyrtare për nevoja të Administrates Komunale</t>
  </si>
  <si>
    <t>Ndërtimi dhe rindërtimi i objekteve sportive dhe të kulturës në Klinë</t>
  </si>
  <si>
    <t>Ndërtimi i kanaleve të ujitjes në Rudicë-Stupë-Videjë- Zajm,Potërq-Dollovë, Volljakë-Këpuz etj</t>
  </si>
  <si>
    <t xml:space="preserve">Nr. </t>
  </si>
  <si>
    <t>Projektet me prioritet për vitin  2029</t>
  </si>
  <si>
    <t>Tabela 4. Shpenzimet komunale sipas kategorive ekonomike dhe programeve - Viti aktual 2026</t>
  </si>
  <si>
    <t>Tabela 3. Korniza Buxhetore Komunale, në euro</t>
  </si>
  <si>
    <t>Tabela 5. Shpenzimet komunale sipas kategorive ekonomike dhe programeve - Planifikimi 2027</t>
  </si>
  <si>
    <t>Tabela 6. Shpenzimet komunale sipas kategorive ekonomike dhe programeve - Vlerësimi 2028</t>
  </si>
  <si>
    <t>Tabela 7. Shpenzimet komunale sipas kategorive ekonomike dhe programeve - Vlerësimi 2029</t>
  </si>
  <si>
    <t>Tabela 8: Përqindja sipas gjinisë</t>
  </si>
  <si>
    <t>Tabela 9. Paga dhe meditje sipas bazës gjinore, planifikimi për vitin 2027</t>
  </si>
  <si>
    <t>Tabela 3. Planifikimi i të hyrave vetanake të komunës sipas burimeve për periudhën  2027-2029 në euro</t>
  </si>
  <si>
    <t xml:space="preserve"> Planifikimi - për vitin 2029</t>
  </si>
  <si>
    <t>Taksë për legalizim</t>
  </si>
  <si>
    <t>2)</t>
  </si>
  <si>
    <t>Drejtoria e Shërbimeve Publike, Mbrojtja Civile, Emergjenca</t>
  </si>
  <si>
    <t>Të hyrat nga stacioni autobusave</t>
  </si>
  <si>
    <t>4)</t>
  </si>
  <si>
    <t>Taksë për fletë poseduese, kopje plani</t>
  </si>
  <si>
    <t>Taksa tjera</t>
  </si>
  <si>
    <t>Çertifikatat mjeksore</t>
  </si>
  <si>
    <t>Viti 2029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</si>
</sst>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(* #,##0.00_);_(* \(#,##0.00\);_(* &quot;-&quot;??_);_(@_)"/>
  </numFmts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rgb="FFFFFFFF"/>
      <name val="Times New Roman"/>
      <family val="1"/>
    </font>
    <font>
      <b/>
      <sz val="11"/>
      <color rgb="FFFFFFFF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0"/>
      <color rgb="FF000000"/>
      <name val="Times New Roman"/>
      <family val="1"/>
    </font>
    <font>
      <b/>
      <sz val="12"/>
      <color rgb="FF000000"/>
      <name val="Times New Roman"/>
      <family val="1"/>
    </font>
    <font>
      <b/>
      <sz val="11"/>
      <color rgb="FF000000"/>
      <name val="Times New Roman"/>
      <family val="1"/>
    </font>
    <font>
      <b/>
      <sz val="11"/>
      <color theme="0"/>
      <name val="Times New Roman"/>
      <family val="1"/>
    </font>
    <font>
      <sz val="10"/>
      <color rgb="FFFFFFFF"/>
      <name val="Times New Roman"/>
      <family val="1"/>
    </font>
    <font>
      <b/>
      <sz val="10"/>
      <color rgb="FF000000"/>
      <name val="Times New Roman"/>
      <family val="1"/>
    </font>
    <font>
      <b/>
      <sz val="11"/>
      <color theme="1"/>
      <name val="Calibri"/>
      <family val="2"/>
      <scheme val="minor"/>
    </font>
    <font>
      <b/>
      <sz val="10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0"/>
      <color indexed="8"/>
      <name val="Calibri"/>
      <family val="2"/>
    </font>
    <font>
      <sz val="11"/>
      <name val="Calibri"/>
      <family val="2"/>
      <scheme val="minor"/>
    </font>
    <font>
      <sz val="12"/>
      <color rgb="FF000000"/>
      <name val="Times New Roman"/>
      <family val="1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0"/>
      <color indexed="8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943634"/>
        <bgColor indexed="64"/>
      </patternFill>
    </fill>
    <fill>
      <patternFill patternType="solid">
        <fgColor rgb="FFC4BC96"/>
        <bgColor indexed="64"/>
      </patternFill>
    </fill>
    <fill>
      <patternFill patternType="solid">
        <fgColor rgb="FFEEECE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49452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7BA0CD"/>
      </left>
      <right/>
      <top style="medium">
        <color rgb="FF7BA0CD"/>
      </top>
      <bottom style="medium">
        <color rgb="FF7BA0CD"/>
      </bottom>
      <diagonal/>
    </border>
    <border>
      <left style="medium">
        <color rgb="FF7BA0CD"/>
      </left>
      <right/>
      <top style="medium">
        <color rgb="FF7BA0CD"/>
      </top>
      <bottom/>
      <diagonal/>
    </border>
    <border>
      <left style="medium">
        <color rgb="FF7BA0CD"/>
      </left>
      <right/>
      <top/>
      <bottom style="medium">
        <color rgb="FF7BA0CD"/>
      </bottom>
      <diagonal/>
    </border>
    <border>
      <left/>
      <right/>
      <top style="medium">
        <color rgb="FF7BA0CD"/>
      </top>
      <bottom style="medium">
        <color rgb="FF7BA0CD"/>
      </bottom>
      <diagonal/>
    </border>
    <border>
      <left/>
      <right/>
      <top style="medium">
        <color rgb="FF7BA0CD"/>
      </top>
      <bottom/>
      <diagonal/>
    </border>
    <border>
      <left/>
      <right/>
      <top/>
      <bottom style="medium">
        <color rgb="FF7BA0CD"/>
      </bottom>
      <diagonal/>
    </border>
    <border>
      <left/>
      <right style="medium">
        <color rgb="FF7BA0CD"/>
      </right>
      <top style="medium">
        <color rgb="FF7BA0CD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43">
    <xf numFmtId="0" fontId="0" fillId="0" borderId="0" xfId="0"/>
    <xf numFmtId="43" fontId="2" fillId="0" borderId="1" xfId="1" applyFont="1" applyBorder="1" applyAlignment="1">
      <alignment vertical="top" wrapText="1"/>
    </xf>
    <xf numFmtId="43" fontId="0" fillId="0" borderId="0" xfId="0" applyNumberFormat="1"/>
    <xf numFmtId="0" fontId="4" fillId="2" borderId="3" xfId="0" applyFont="1" applyFill="1" applyBorder="1" applyAlignment="1">
      <alignment vertical="top" wrapText="1"/>
    </xf>
    <xf numFmtId="0" fontId="2" fillId="3" borderId="4" xfId="0" applyFont="1" applyFill="1" applyBorder="1" applyAlignment="1">
      <alignment vertical="top" wrapText="1"/>
    </xf>
    <xf numFmtId="0" fontId="3" fillId="3" borderId="7" xfId="0" applyFont="1" applyFill="1" applyBorder="1" applyAlignment="1">
      <alignment vertical="top" wrapText="1"/>
    </xf>
    <xf numFmtId="0" fontId="2" fillId="3" borderId="7" xfId="0" applyFont="1" applyFill="1" applyBorder="1" applyAlignment="1">
      <alignment vertical="top" wrapText="1"/>
    </xf>
    <xf numFmtId="4" fontId="5" fillId="2" borderId="7" xfId="0" applyNumberFormat="1" applyFont="1" applyFill="1" applyBorder="1" applyAlignment="1">
      <alignment horizontal="right" wrapText="1"/>
    </xf>
    <xf numFmtId="0" fontId="6" fillId="3" borderId="7" xfId="0" applyFont="1" applyFill="1" applyBorder="1" applyAlignment="1">
      <alignment vertical="top" wrapText="1"/>
    </xf>
    <xf numFmtId="0" fontId="6" fillId="4" borderId="0" xfId="0" applyFont="1" applyFill="1" applyAlignment="1">
      <alignment vertical="top" wrapText="1"/>
    </xf>
    <xf numFmtId="0" fontId="7" fillId="4" borderId="7" xfId="0" applyFont="1" applyFill="1" applyBorder="1" applyAlignment="1">
      <alignment vertical="top" wrapText="1"/>
    </xf>
    <xf numFmtId="4" fontId="6" fillId="4" borderId="7" xfId="0" applyNumberFormat="1" applyFont="1" applyFill="1" applyBorder="1" applyAlignment="1">
      <alignment horizontal="right" wrapText="1"/>
    </xf>
    <xf numFmtId="0" fontId="7" fillId="5" borderId="7" xfId="0" applyFont="1" applyFill="1" applyBorder="1" applyAlignment="1">
      <alignment horizontal="left" vertical="top" wrapText="1"/>
    </xf>
    <xf numFmtId="0" fontId="7" fillId="5" borderId="7" xfId="0" applyFont="1" applyFill="1" applyBorder="1" applyAlignment="1">
      <alignment vertical="top" wrapText="1"/>
    </xf>
    <xf numFmtId="0" fontId="2" fillId="3" borderId="3" xfId="0" applyFont="1" applyFill="1" applyBorder="1" applyAlignment="1">
      <alignment vertical="top" wrapText="1"/>
    </xf>
    <xf numFmtId="0" fontId="2" fillId="3" borderId="6" xfId="0" applyFont="1" applyFill="1" applyBorder="1" applyAlignment="1">
      <alignment vertical="top" wrapText="1"/>
    </xf>
    <xf numFmtId="0" fontId="2" fillId="4" borderId="3" xfId="0" applyFont="1" applyFill="1" applyBorder="1" applyAlignment="1">
      <alignment vertical="top" wrapText="1"/>
    </xf>
    <xf numFmtId="0" fontId="2" fillId="4" borderId="6" xfId="0" applyFont="1" applyFill="1" applyBorder="1" applyAlignment="1">
      <alignment vertical="top" wrapText="1"/>
    </xf>
    <xf numFmtId="0" fontId="7" fillId="4" borderId="2" xfId="0" applyFont="1" applyFill="1" applyBorder="1" applyAlignment="1">
      <alignment vertical="top" wrapText="1"/>
    </xf>
    <xf numFmtId="0" fontId="7" fillId="4" borderId="5" xfId="0" applyFont="1" applyFill="1" applyBorder="1" applyAlignment="1">
      <alignment vertical="top" wrapText="1"/>
    </xf>
    <xf numFmtId="0" fontId="7" fillId="5" borderId="3" xfId="0" applyFont="1" applyFill="1" applyBorder="1" applyAlignment="1">
      <alignment vertical="top" wrapText="1"/>
    </xf>
    <xf numFmtId="0" fontId="7" fillId="5" borderId="6" xfId="0" applyFont="1" applyFill="1" applyBorder="1" applyAlignment="1">
      <alignment vertical="top" wrapText="1"/>
    </xf>
    <xf numFmtId="0" fontId="3" fillId="5" borderId="3" xfId="0" applyFont="1" applyFill="1" applyBorder="1" applyAlignment="1">
      <alignment vertical="top" wrapText="1"/>
    </xf>
    <xf numFmtId="0" fontId="3" fillId="5" borderId="6" xfId="0" applyFont="1" applyFill="1" applyBorder="1" applyAlignment="1">
      <alignment vertical="top" wrapText="1"/>
    </xf>
    <xf numFmtId="0" fontId="2" fillId="5" borderId="6" xfId="0" applyFont="1" applyFill="1" applyBorder="1" applyAlignment="1">
      <alignment vertical="top" wrapText="1"/>
    </xf>
    <xf numFmtId="0" fontId="2" fillId="5" borderId="3" xfId="0" applyFont="1" applyFill="1" applyBorder="1" applyAlignment="1">
      <alignment vertical="top" wrapText="1"/>
    </xf>
    <xf numFmtId="0" fontId="6" fillId="4" borderId="3" xfId="0" applyFont="1" applyFill="1" applyBorder="1" applyAlignment="1">
      <alignment vertical="top" wrapText="1"/>
    </xf>
    <xf numFmtId="0" fontId="6" fillId="4" borderId="6" xfId="0" applyFont="1" applyFill="1" applyBorder="1" applyAlignment="1">
      <alignment vertical="top" wrapText="1"/>
    </xf>
    <xf numFmtId="0" fontId="11" fillId="2" borderId="4" xfId="0" applyFont="1" applyFill="1" applyBorder="1" applyAlignment="1">
      <alignment vertical="top" wrapText="1"/>
    </xf>
    <xf numFmtId="0" fontId="11" fillId="2" borderId="2" xfId="0" applyFont="1" applyFill="1" applyBorder="1" applyAlignment="1">
      <alignment vertical="top" wrapText="1"/>
    </xf>
    <xf numFmtId="0" fontId="11" fillId="2" borderId="5" xfId="0" applyFont="1" applyFill="1" applyBorder="1" applyAlignment="1">
      <alignment vertical="top" wrapText="1"/>
    </xf>
    <xf numFmtId="0" fontId="11" fillId="2" borderId="7" xfId="0" applyFont="1" applyFill="1" applyBorder="1" applyAlignment="1">
      <alignment vertical="top" wrapText="1"/>
    </xf>
    <xf numFmtId="0" fontId="3" fillId="3" borderId="5" xfId="0" applyFont="1" applyFill="1" applyBorder="1" applyAlignment="1">
      <alignment vertical="top" wrapText="1"/>
    </xf>
    <xf numFmtId="4" fontId="0" fillId="0" borderId="0" xfId="0" applyNumberFormat="1"/>
    <xf numFmtId="0" fontId="12" fillId="6" borderId="1" xfId="0" applyFont="1" applyFill="1" applyBorder="1" applyAlignment="1">
      <alignment wrapText="1"/>
    </xf>
    <xf numFmtId="0" fontId="13" fillId="0" borderId="1" xfId="0" applyFont="1" applyBorder="1" applyAlignment="1">
      <alignment wrapText="1"/>
    </xf>
    <xf numFmtId="0" fontId="13" fillId="0" borderId="1" xfId="0" applyFont="1" applyBorder="1" applyAlignment="1">
      <alignment vertical="top" wrapText="1"/>
    </xf>
    <xf numFmtId="0" fontId="12" fillId="6" borderId="1" xfId="0" applyFont="1" applyFill="1" applyBorder="1" applyAlignment="1">
      <alignment horizontal="center" wrapText="1"/>
    </xf>
    <xf numFmtId="43" fontId="0" fillId="0" borderId="1" xfId="1" applyFont="1" applyBorder="1"/>
    <xf numFmtId="0" fontId="3" fillId="0" borderId="0" xfId="0" applyFont="1"/>
    <xf numFmtId="0" fontId="13" fillId="7" borderId="14" xfId="0" applyFont="1" applyFill="1" applyBorder="1" applyAlignment="1">
      <alignment horizontal="center" wrapText="1"/>
    </xf>
    <xf numFmtId="0" fontId="13" fillId="7" borderId="15" xfId="0" applyFont="1" applyFill="1" applyBorder="1" applyAlignment="1">
      <alignment wrapText="1"/>
    </xf>
    <xf numFmtId="4" fontId="13" fillId="7" borderId="15" xfId="0" applyNumberFormat="1" applyFont="1" applyFill="1" applyBorder="1" applyAlignment="1">
      <alignment horizontal="right" wrapText="1"/>
    </xf>
    <xf numFmtId="0" fontId="13" fillId="7" borderId="14" xfId="0" applyFont="1" applyFill="1" applyBorder="1" applyAlignment="1">
      <alignment horizontal="center"/>
    </xf>
    <xf numFmtId="0" fontId="13" fillId="7" borderId="15" xfId="0" applyFont="1" applyFill="1" applyBorder="1"/>
    <xf numFmtId="4" fontId="13" fillId="7" borderId="15" xfId="0" applyNumberFormat="1" applyFont="1" applyFill="1" applyBorder="1" applyAlignment="1">
      <alignment horizontal="right"/>
    </xf>
    <xf numFmtId="0" fontId="13" fillId="0" borderId="1" xfId="0" applyFont="1" applyBorder="1" applyAlignment="1">
      <alignment horizontal="left" vertical="top"/>
    </xf>
    <xf numFmtId="43" fontId="8" fillId="0" borderId="1" xfId="1" applyFont="1" applyFill="1" applyBorder="1" applyAlignment="1">
      <alignment wrapText="1"/>
    </xf>
    <xf numFmtId="43" fontId="8" fillId="0" borderId="1" xfId="1" applyFont="1" applyFill="1" applyBorder="1" applyAlignment="1">
      <alignment horizontal="right" wrapText="1"/>
    </xf>
    <xf numFmtId="0" fontId="6" fillId="0" borderId="0" xfId="0" applyFont="1" applyAlignment="1">
      <alignment vertical="center"/>
    </xf>
    <xf numFmtId="0" fontId="3" fillId="0" borderId="14" xfId="0" applyFont="1" applyBorder="1" applyAlignment="1">
      <alignment vertical="center" wrapText="1"/>
    </xf>
    <xf numFmtId="3" fontId="3" fillId="0" borderId="15" xfId="0" applyNumberFormat="1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2" fontId="3" fillId="0" borderId="15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17" fillId="8" borderId="18" xfId="0" applyFont="1" applyFill="1" applyBorder="1" applyAlignment="1">
      <alignment horizontal="center" vertical="center" wrapText="1"/>
    </xf>
    <xf numFmtId="43" fontId="18" fillId="0" borderId="1" xfId="1" applyFont="1" applyBorder="1"/>
    <xf numFmtId="43" fontId="14" fillId="0" borderId="1" xfId="1" applyFont="1" applyBorder="1"/>
    <xf numFmtId="0" fontId="17" fillId="0" borderId="1" xfId="0" applyFont="1" applyBorder="1" applyAlignment="1">
      <alignment horizontal="center" vertical="center" wrapText="1"/>
    </xf>
    <xf numFmtId="43" fontId="14" fillId="0" borderId="1" xfId="1" applyFont="1" applyFill="1" applyBorder="1"/>
    <xf numFmtId="0" fontId="17" fillId="8" borderId="18" xfId="0" applyFont="1" applyFill="1" applyBorder="1" applyAlignment="1">
      <alignment vertical="center"/>
    </xf>
    <xf numFmtId="0" fontId="19" fillId="0" borderId="0" xfId="0" applyFont="1"/>
    <xf numFmtId="0" fontId="14" fillId="0" borderId="0" xfId="0" applyFont="1"/>
    <xf numFmtId="0" fontId="15" fillId="0" borderId="10" xfId="0" applyFont="1" applyBorder="1" applyAlignment="1">
      <alignment horizontal="center" wrapText="1"/>
    </xf>
    <xf numFmtId="0" fontId="15" fillId="0" borderId="9" xfId="0" applyFont="1" applyBorder="1" applyAlignment="1">
      <alignment horizontal="center" wrapText="1"/>
    </xf>
    <xf numFmtId="43" fontId="2" fillId="0" borderId="1" xfId="1" applyFont="1" applyBorder="1" applyAlignment="1">
      <alignment horizontal="right" wrapText="1"/>
    </xf>
    <xf numFmtId="0" fontId="13" fillId="0" borderId="1" xfId="0" applyFont="1" applyBorder="1" applyAlignment="1">
      <alignment horizontal="right" vertical="top"/>
    </xf>
    <xf numFmtId="43" fontId="19" fillId="0" borderId="0" xfId="0" applyNumberFormat="1" applyFont="1"/>
    <xf numFmtId="0" fontId="13" fillId="0" borderId="0" xfId="0" applyFont="1" applyAlignment="1">
      <alignment vertical="top" wrapText="1"/>
    </xf>
    <xf numFmtId="43" fontId="0" fillId="0" borderId="1" xfId="1" applyFont="1" applyFill="1" applyBorder="1"/>
    <xf numFmtId="3" fontId="0" fillId="0" borderId="0" xfId="0" applyNumberFormat="1"/>
    <xf numFmtId="0" fontId="5" fillId="2" borderId="6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4" fontId="8" fillId="3" borderId="0" xfId="0" applyNumberFormat="1" applyFont="1" applyFill="1" applyAlignment="1">
      <alignment horizontal="right" vertical="center" wrapText="1"/>
    </xf>
    <xf numFmtId="4" fontId="8" fillId="4" borderId="6" xfId="0" applyNumberFormat="1" applyFont="1" applyFill="1" applyBorder="1" applyAlignment="1">
      <alignment horizontal="right" vertical="center" wrapText="1"/>
    </xf>
    <xf numFmtId="4" fontId="8" fillId="5" borderId="0" xfId="0" applyNumberFormat="1" applyFont="1" applyFill="1" applyAlignment="1">
      <alignment horizontal="right" vertical="center" wrapText="1"/>
    </xf>
    <xf numFmtId="4" fontId="8" fillId="5" borderId="6" xfId="0" applyNumberFormat="1" applyFont="1" applyFill="1" applyBorder="1" applyAlignment="1">
      <alignment horizontal="right" vertical="center" wrapText="1"/>
    </xf>
    <xf numFmtId="4" fontId="10" fillId="4" borderId="6" xfId="0" applyNumberFormat="1" applyFont="1" applyFill="1" applyBorder="1" applyAlignment="1">
      <alignment horizontal="right" vertical="center" wrapText="1"/>
    </xf>
    <xf numFmtId="4" fontId="9" fillId="4" borderId="6" xfId="0" applyNumberFormat="1" applyFont="1" applyFill="1" applyBorder="1" applyAlignment="1">
      <alignment horizontal="right" vertical="center" wrapText="1"/>
    </xf>
    <xf numFmtId="0" fontId="22" fillId="0" borderId="1" xfId="0" applyFont="1" applyBorder="1" applyAlignment="1">
      <alignment wrapText="1"/>
    </xf>
    <xf numFmtId="0" fontId="13" fillId="0" borderId="0" xfId="0" applyFont="1"/>
    <xf numFmtId="0" fontId="13" fillId="0" borderId="12" xfId="0" applyFont="1" applyBorder="1" applyAlignment="1">
      <alignment horizontal="center" wrapText="1"/>
    </xf>
    <xf numFmtId="0" fontId="13" fillId="0" borderId="13" xfId="0" applyFont="1" applyBorder="1" applyAlignment="1">
      <alignment horizontal="center" wrapText="1"/>
    </xf>
    <xf numFmtId="0" fontId="13" fillId="0" borderId="14" xfId="0" applyFont="1" applyBorder="1" applyAlignment="1">
      <alignment horizontal="center"/>
    </xf>
    <xf numFmtId="0" fontId="8" fillId="0" borderId="15" xfId="0" applyFont="1" applyBorder="1"/>
    <xf numFmtId="4" fontId="8" fillId="0" borderId="15" xfId="0" applyNumberFormat="1" applyFont="1" applyBorder="1" applyAlignment="1">
      <alignment horizontal="right"/>
    </xf>
    <xf numFmtId="0" fontId="8" fillId="0" borderId="15" xfId="0" applyFont="1" applyBorder="1" applyAlignment="1">
      <alignment wrapText="1"/>
    </xf>
    <xf numFmtId="0" fontId="13" fillId="9" borderId="14" xfId="0" applyFont="1" applyFill="1" applyBorder="1" applyAlignment="1">
      <alignment horizontal="center" wrapText="1"/>
    </xf>
    <xf numFmtId="0" fontId="13" fillId="9" borderId="15" xfId="0" applyFont="1" applyFill="1" applyBorder="1"/>
    <xf numFmtId="4" fontId="13" fillId="9" borderId="15" xfId="0" applyNumberFormat="1" applyFont="1" applyFill="1" applyBorder="1" applyAlignment="1">
      <alignment horizontal="right"/>
    </xf>
    <xf numFmtId="0" fontId="13" fillId="0" borderId="14" xfId="0" applyFont="1" applyBorder="1" applyAlignment="1">
      <alignment horizontal="center" wrapText="1"/>
    </xf>
    <xf numFmtId="0" fontId="13" fillId="0" borderId="15" xfId="0" applyFont="1" applyBorder="1"/>
    <xf numFmtId="0" fontId="8" fillId="0" borderId="15" xfId="0" applyFont="1" applyBorder="1" applyAlignment="1">
      <alignment horizontal="right"/>
    </xf>
    <xf numFmtId="4" fontId="13" fillId="10" borderId="15" xfId="0" applyNumberFormat="1" applyFont="1" applyFill="1" applyBorder="1" applyAlignment="1">
      <alignment horizontal="right"/>
    </xf>
    <xf numFmtId="4" fontId="8" fillId="5" borderId="0" xfId="0" applyNumberFormat="1" applyFont="1" applyFill="1" applyAlignment="1">
      <alignment wrapText="1"/>
    </xf>
    <xf numFmtId="0" fontId="15" fillId="0" borderId="1" xfId="0" applyFont="1" applyBorder="1" applyAlignment="1">
      <alignment wrapText="1"/>
    </xf>
    <xf numFmtId="43" fontId="17" fillId="0" borderId="1" xfId="1" applyFont="1" applyFill="1" applyBorder="1" applyAlignment="1">
      <alignment horizontal="right"/>
    </xf>
    <xf numFmtId="2" fontId="13" fillId="11" borderId="1" xfId="0" applyNumberFormat="1" applyFont="1" applyFill="1" applyBorder="1" applyAlignment="1">
      <alignment wrapText="1"/>
    </xf>
    <xf numFmtId="0" fontId="24" fillId="0" borderId="1" xfId="0" applyFont="1" applyBorder="1" applyAlignment="1">
      <alignment wrapText="1"/>
    </xf>
    <xf numFmtId="0" fontId="21" fillId="0" borderId="1" xfId="0" applyFont="1" applyBorder="1" applyAlignment="1">
      <alignment wrapText="1"/>
    </xf>
    <xf numFmtId="0" fontId="25" fillId="7" borderId="1" xfId="0" applyFont="1" applyFill="1" applyBorder="1" applyAlignment="1">
      <alignment vertical="center" wrapText="1"/>
    </xf>
    <xf numFmtId="0" fontId="24" fillId="0" borderId="1" xfId="0" applyFont="1" applyBorder="1" applyAlignment="1">
      <alignment vertical="center" wrapText="1"/>
    </xf>
    <xf numFmtId="0" fontId="26" fillId="0" borderId="1" xfId="0" applyFont="1" applyBorder="1" applyAlignment="1">
      <alignment wrapText="1"/>
    </xf>
    <xf numFmtId="43" fontId="23" fillId="0" borderId="1" xfId="1" applyFont="1" applyFill="1" applyBorder="1" applyAlignment="1">
      <alignment horizontal="right" wrapText="1"/>
    </xf>
    <xf numFmtId="0" fontId="23" fillId="0" borderId="1" xfId="0" applyFont="1" applyBorder="1" applyAlignment="1">
      <alignment wrapText="1"/>
    </xf>
    <xf numFmtId="43" fontId="21" fillId="0" borderId="1" xfId="1" applyFont="1" applyFill="1" applyBorder="1" applyAlignment="1">
      <alignment wrapText="1"/>
    </xf>
    <xf numFmtId="43" fontId="21" fillId="0" borderId="1" xfId="1" applyFont="1" applyBorder="1" applyAlignment="1">
      <alignment wrapText="1"/>
    </xf>
    <xf numFmtId="43" fontId="23" fillId="0" borderId="1" xfId="1" applyFont="1" applyFill="1" applyBorder="1" applyAlignment="1">
      <alignment horizontal="center" wrapText="1"/>
    </xf>
    <xf numFmtId="49" fontId="23" fillId="0" borderId="1" xfId="1" applyNumberFormat="1" applyFont="1" applyBorder="1" applyAlignment="1">
      <alignment horizontal="center" wrapText="1"/>
    </xf>
    <xf numFmtId="4" fontId="24" fillId="0" borderId="1" xfId="0" applyNumberFormat="1" applyFont="1" applyBorder="1" applyAlignment="1">
      <alignment horizontal="right" wrapText="1"/>
    </xf>
    <xf numFmtId="43" fontId="21" fillId="0" borderId="1" xfId="1" applyFont="1" applyFill="1" applyBorder="1" applyAlignment="1">
      <alignment horizontal="right" wrapText="1"/>
    </xf>
    <xf numFmtId="43" fontId="23" fillId="7" borderId="1" xfId="1" applyFont="1" applyFill="1" applyBorder="1" applyAlignment="1">
      <alignment horizontal="right" wrapText="1"/>
    </xf>
    <xf numFmtId="43" fontId="24" fillId="0" borderId="1" xfId="1" applyFont="1" applyBorder="1" applyAlignment="1">
      <alignment horizontal="right" wrapText="1"/>
    </xf>
    <xf numFmtId="0" fontId="23" fillId="0" borderId="1" xfId="0" applyFont="1" applyBorder="1" applyAlignment="1">
      <alignment horizontal="right" wrapText="1"/>
    </xf>
    <xf numFmtId="43" fontId="24" fillId="0" borderId="1" xfId="0" applyNumberFormat="1" applyFont="1" applyBorder="1" applyAlignment="1">
      <alignment horizontal="right" wrapText="1"/>
    </xf>
    <xf numFmtId="43" fontId="25" fillId="7" borderId="1" xfId="0" applyNumberFormat="1" applyFont="1" applyFill="1" applyBorder="1" applyAlignment="1">
      <alignment horizontal="right" wrapText="1"/>
    </xf>
    <xf numFmtId="0" fontId="25" fillId="7" borderId="1" xfId="0" applyFont="1" applyFill="1" applyBorder="1" applyAlignment="1">
      <alignment horizontal="right" vertical="center" wrapText="1"/>
    </xf>
    <xf numFmtId="43" fontId="24" fillId="7" borderId="1" xfId="0" applyNumberFormat="1" applyFont="1" applyFill="1" applyBorder="1" applyAlignment="1">
      <alignment horizontal="right" wrapText="1"/>
    </xf>
    <xf numFmtId="43" fontId="23" fillId="7" borderId="1" xfId="1" applyFont="1" applyFill="1" applyBorder="1" applyAlignment="1">
      <alignment wrapText="1"/>
    </xf>
    <xf numFmtId="43" fontId="23" fillId="0" borderId="1" xfId="1" applyFont="1" applyFill="1" applyBorder="1" applyAlignment="1">
      <alignment wrapText="1"/>
    </xf>
    <xf numFmtId="0" fontId="9" fillId="0" borderId="1" xfId="0" applyFont="1" applyBorder="1" applyAlignment="1">
      <alignment vertical="center" wrapText="1"/>
    </xf>
    <xf numFmtId="0" fontId="9" fillId="0" borderId="1" xfId="0" applyFont="1" applyBorder="1" applyAlignment="1">
      <alignment horizontal="center" vertical="center" wrapText="1"/>
    </xf>
    <xf numFmtId="0" fontId="20" fillId="0" borderId="1" xfId="0" applyFont="1" applyBorder="1" applyAlignment="1">
      <alignment vertical="center" wrapText="1"/>
    </xf>
    <xf numFmtId="4" fontId="20" fillId="0" borderId="1" xfId="0" applyNumberFormat="1" applyFont="1" applyBorder="1" applyAlignment="1">
      <alignment horizontal="right" vertical="center" wrapText="1"/>
    </xf>
    <xf numFmtId="3" fontId="20" fillId="0" borderId="1" xfId="0" applyNumberFormat="1" applyFont="1" applyBorder="1" applyAlignment="1">
      <alignment horizontal="right" vertical="center"/>
    </xf>
    <xf numFmtId="0" fontId="13" fillId="10" borderId="16" xfId="0" applyFont="1" applyFill="1" applyBorder="1" applyAlignment="1">
      <alignment horizontal="center" wrapText="1"/>
    </xf>
    <xf numFmtId="0" fontId="13" fillId="10" borderId="13" xfId="0" applyFont="1" applyFill="1" applyBorder="1" applyAlignment="1">
      <alignment horizontal="center" wrapText="1"/>
    </xf>
    <xf numFmtId="0" fontId="3" fillId="3" borderId="5" xfId="0" applyFont="1" applyFill="1" applyBorder="1" applyAlignment="1">
      <alignment vertical="top" wrapText="1"/>
    </xf>
    <xf numFmtId="0" fontId="11" fillId="2" borderId="5" xfId="0" applyFont="1" applyFill="1" applyBorder="1" applyAlignment="1">
      <alignment vertical="top" wrapText="1"/>
    </xf>
    <xf numFmtId="0" fontId="5" fillId="2" borderId="5" xfId="0" applyFont="1" applyFill="1" applyBorder="1" applyAlignment="1">
      <alignment vertical="top" wrapText="1"/>
    </xf>
    <xf numFmtId="0" fontId="15" fillId="0" borderId="10" xfId="0" applyFont="1" applyBorder="1" applyAlignment="1">
      <alignment horizontal="center" wrapText="1"/>
    </xf>
    <xf numFmtId="0" fontId="15" fillId="0" borderId="9" xfId="0" applyFont="1" applyBorder="1" applyAlignment="1">
      <alignment horizontal="center" wrapText="1"/>
    </xf>
    <xf numFmtId="0" fontId="12" fillId="6" borderId="1" xfId="0" applyFont="1" applyFill="1" applyBorder="1" applyAlignment="1">
      <alignment horizontal="center" wrapText="1"/>
    </xf>
    <xf numFmtId="0" fontId="15" fillId="8" borderId="19" xfId="0" applyFont="1" applyFill="1" applyBorder="1" applyAlignment="1">
      <alignment horizontal="center" vertical="center" wrapText="1"/>
    </xf>
    <xf numFmtId="0" fontId="15" fillId="8" borderId="20" xfId="0" applyFont="1" applyFill="1" applyBorder="1" applyAlignment="1">
      <alignment horizontal="center" vertical="center" wrapText="1"/>
    </xf>
    <xf numFmtId="0" fontId="16" fillId="8" borderId="17" xfId="0" applyFont="1" applyFill="1" applyBorder="1" applyAlignment="1">
      <alignment horizontal="center" vertical="center"/>
    </xf>
    <xf numFmtId="0" fontId="16" fillId="8" borderId="11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5" fillId="11" borderId="1" xfId="0" applyFont="1" applyFill="1" applyBorder="1" applyAlignment="1">
      <alignment horizontal="center" vertical="center" wrapText="1"/>
    </xf>
    <xf numFmtId="0" fontId="15" fillId="8" borderId="1" xfId="0" applyFont="1" applyFill="1" applyBorder="1" applyAlignment="1">
      <alignment horizontal="center" vertical="center" wrapText="1"/>
    </xf>
    <xf numFmtId="43" fontId="0" fillId="0" borderId="0" xfId="0" applyNumberFormat="1" applyBorder="1"/>
    <xf numFmtId="43" fontId="2" fillId="0" borderId="0" xfId="1" applyFont="1" applyFill="1" applyBorder="1" applyAlignment="1">
      <alignment horizontal="right" wrapText="1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Ex1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Planifikimi</a:t>
            </a:r>
            <a:r>
              <a:rPr lang="en-US" baseline="0"/>
              <a:t> i të hyrave vetanake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'Tabela 2.'!$A$46</c:f>
              <c:strCache>
                <c:ptCount val="1"/>
                <c:pt idx="0">
                  <c:v>Viti 2027</c:v>
                </c:pt>
              </c:strCache>
            </c:strRef>
          </c:tx>
          <c:spPr>
            <a:solidFill>
              <a:schemeClr val="accent1"/>
            </a:solidFill>
            <a:ln w="19050">
              <a:solidFill>
                <a:schemeClr val="lt1"/>
              </a:solidFill>
            </a:ln>
            <a:effectLst/>
          </c:spPr>
          <c:invertIfNegative val="0"/>
          <c:val>
            <c:numRef>
              <c:f>'Tabela 2.'!$B$46</c:f>
              <c:numCache>
                <c:formatCode>#,##0.00</c:formatCode>
                <c:ptCount val="1"/>
                <c:pt idx="0">
                  <c:v>1704854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2BD-4B84-B736-64B96A46E1DF}"/>
            </c:ext>
          </c:extLst>
        </c:ser>
        <c:ser>
          <c:idx val="1"/>
          <c:order val="1"/>
          <c:tx>
            <c:strRef>
              <c:f>'Tabela 2.'!$A$47</c:f>
              <c:strCache>
                <c:ptCount val="1"/>
                <c:pt idx="0">
                  <c:v>Viti 2028</c:v>
                </c:pt>
              </c:strCache>
            </c:strRef>
          </c:tx>
          <c:spPr>
            <a:solidFill>
              <a:schemeClr val="accent2"/>
            </a:solidFill>
            <a:ln w="19050">
              <a:solidFill>
                <a:schemeClr val="lt1"/>
              </a:solidFill>
            </a:ln>
            <a:effectLst/>
          </c:spPr>
          <c:invertIfNegative val="0"/>
          <c:val>
            <c:numRef>
              <c:f>'Tabela 2.'!$B$47</c:f>
              <c:numCache>
                <c:formatCode>#,##0.00</c:formatCode>
                <c:ptCount val="1"/>
                <c:pt idx="0">
                  <c:v>1759875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2BD-4B84-B736-64B96A46E1DF}"/>
            </c:ext>
          </c:extLst>
        </c:ser>
        <c:ser>
          <c:idx val="2"/>
          <c:order val="2"/>
          <c:tx>
            <c:strRef>
              <c:f>'Tabela 2.'!$A$48</c:f>
              <c:strCache>
                <c:ptCount val="1"/>
                <c:pt idx="0">
                  <c:v>Viti 2029</c:v>
                </c:pt>
              </c:strCache>
            </c:strRef>
          </c:tx>
          <c:spPr>
            <a:solidFill>
              <a:schemeClr val="accent3"/>
            </a:solidFill>
            <a:ln w="19050">
              <a:solidFill>
                <a:schemeClr val="lt1"/>
              </a:solidFill>
            </a:ln>
            <a:effectLst/>
          </c:spPr>
          <c:invertIfNegative val="0"/>
          <c:val>
            <c:numRef>
              <c:f>'Tabela 2.'!$B$48</c:f>
              <c:numCache>
                <c:formatCode>#,##0.00</c:formatCode>
                <c:ptCount val="1"/>
                <c:pt idx="0">
                  <c:v>1848773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72BD-4B84-B736-64B96A46E1D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564102608"/>
        <c:axId val="1564100688"/>
      </c:barChart>
      <c:valAx>
        <c:axId val="1564100688"/>
        <c:scaling>
          <c:orientation val="minMax"/>
        </c:scaling>
        <c:delete val="1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minorTickMark val="none"/>
        <c:tickLblPos val="nextTo"/>
        <c:crossAx val="1564102608"/>
        <c:crosses val="autoZero"/>
        <c:crossBetween val="between"/>
      </c:valAx>
      <c:catAx>
        <c:axId val="1564102608"/>
        <c:scaling>
          <c:orientation val="minMax"/>
        </c:scaling>
        <c:delete val="1"/>
        <c:axPos val="l"/>
        <c:majorTickMark val="none"/>
        <c:minorTickMark val="none"/>
        <c:tickLblPos val="nextTo"/>
        <c:crossAx val="1564100688"/>
        <c:crosses val="autoZero"/>
        <c:auto val="1"/>
        <c:lblAlgn val="ctr"/>
        <c:lblOffset val="100"/>
        <c:noMultiLvlLbl val="0"/>
      </c:catAx>
      <c:dTable>
        <c:showHorzBorder val="1"/>
        <c:showVertBorder val="1"/>
        <c:showOutline val="1"/>
        <c:showKeys val="1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</c:dTable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400" b="0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latin typeface="+mn-lt"/>
                <a:ea typeface="+mn-ea"/>
                <a:cs typeface="+mn-cs"/>
              </a:defRPr>
            </a:pPr>
            <a:r>
              <a:rPr lang="en-US" sz="1400" b="1" i="0" u="none" strike="noStrike" kern="1200" baseline="0">
                <a:solidFill>
                  <a:sysClr val="windowText" lastClr="000000"/>
                </a:solidFill>
              </a:rPr>
              <a:t>Shpenzimet komunale sipas kategorive ekonomike për vitin 2027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400" b="0" i="0" u="none" strike="noStrike" kern="1200" spc="0" baseline="0">
              <a:solidFill>
                <a:sysClr val="windowText" lastClr="000000">
                  <a:lumMod val="65000"/>
                  <a:lumOff val="35000"/>
                </a:sys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59AD-4321-9EF9-19FC684B612E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59AD-4321-9EF9-19FC684B612E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59AD-4321-9EF9-19FC684B612E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59AD-4321-9EF9-19FC684B612E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59AD-4321-9EF9-19FC684B612E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'Tabela 3.'!$C$16:$C$20</c:f>
              <c:strCache>
                <c:ptCount val="5"/>
                <c:pt idx="0">
                  <c:v>Pagat dhe meditjet</c:v>
                </c:pt>
                <c:pt idx="1">
                  <c:v> Mallrat dhe  shërbim</c:v>
                </c:pt>
                <c:pt idx="2">
                  <c:v>Shërbime komunale</c:v>
                </c:pt>
                <c:pt idx="3">
                  <c:v>Subvencionet</c:v>
                </c:pt>
                <c:pt idx="4">
                  <c:v> Shpenzimet Kapitale </c:v>
                </c:pt>
              </c:strCache>
            </c:strRef>
          </c:cat>
          <c:val>
            <c:numRef>
              <c:f>'Tabela 3.'!$D$16:$D$20</c:f>
              <c:numCache>
                <c:formatCode>#,##0.00</c:formatCode>
                <c:ptCount val="5"/>
                <c:pt idx="0">
                  <c:v>10182134</c:v>
                </c:pt>
                <c:pt idx="1">
                  <c:v>1600000</c:v>
                </c:pt>
                <c:pt idx="2">
                  <c:v>370000</c:v>
                </c:pt>
                <c:pt idx="3">
                  <c:v>800000</c:v>
                </c:pt>
                <c:pt idx="4">
                  <c:v>3893383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2BC-4E9B-818D-260C6004AB90}"/>
            </c:ext>
          </c:extLst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Paga dhe meditje sipas bazës gjinore, planifikimi për vitin 2027</a:t>
            </a:r>
          </a:p>
        </c:rich>
      </c:tx>
      <c:layout>
        <c:manualLayout>
          <c:xMode val="edge"/>
          <c:yMode val="edge"/>
          <c:x val="0.11703382416181028"/>
          <c:y val="1.388888888888888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chemeClr val="accent6"/>
            </a:solidFill>
            <a:ln>
              <a:noFill/>
            </a:ln>
            <a:effectLst>
              <a:outerShdw blurRad="254000" sx="102000" sy="102000" algn="ctr" rotWithShape="0">
                <a:prstClr val="black">
                  <a:alpha val="20000"/>
                </a:prstClr>
              </a:outerShdw>
            </a:effectLst>
          </c:spPr>
          <c:invertIfNegative val="0"/>
          <c:dLbls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'Tabela 9.'!$A$25:$A$26</c:f>
              <c:strCache>
                <c:ptCount val="2"/>
                <c:pt idx="0">
                  <c:v>Pagat burra</c:v>
                </c:pt>
                <c:pt idx="1">
                  <c:v>Pagat gra</c:v>
                </c:pt>
              </c:strCache>
            </c:strRef>
          </c:cat>
          <c:val>
            <c:numRef>
              <c:f>'Tabela 9.'!$F$25:$F$26</c:f>
              <c:numCache>
                <c:formatCode>_(* #,##0.00_);_(* \(#,##0.00\);_(* "-"??_);_(@_)</c:formatCode>
                <c:ptCount val="2"/>
                <c:pt idx="0">
                  <c:v>5508919.4233580008</c:v>
                </c:pt>
                <c:pt idx="1">
                  <c:v>4673214.5766420001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9D3-41BE-B110-6A253B070AC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9"/>
        <c:axId val="1111689616"/>
        <c:axId val="1111707648"/>
      </c:barChart>
      <c:valAx>
        <c:axId val="1111707648"/>
        <c:scaling>
          <c:orientation val="minMax"/>
        </c:scaling>
        <c:delete val="1"/>
        <c:axPos val="b"/>
        <c:numFmt formatCode="_(* #,##0.00_);_(* \(#,##0.00\);_(* &quot;-&quot;??_);_(@_)" sourceLinked="1"/>
        <c:majorTickMark val="none"/>
        <c:minorTickMark val="none"/>
        <c:tickLblPos val="nextTo"/>
        <c:crossAx val="1111689616"/>
        <c:crosses val="autoZero"/>
        <c:crossBetween val="between"/>
      </c:valAx>
      <c:catAx>
        <c:axId val="1111689616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11707648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Ex1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_xlchart.v1.0</cx:f>
      </cx:strDim>
      <cx:numDim type="size">
        <cx:f>_xlchart.v1.2</cx:f>
      </cx:numDim>
    </cx:data>
  </cx:chartData>
  <cx:chart>
    <cx:title pos="t" align="ctr" overlay="0">
      <cx:tx>
        <cx:txData>
          <cx:v>Shifrat sipas Regjistrimit të Popullsisë 2024</cx:v>
        </cx:txData>
      </cx:tx>
      <cx:txPr>
        <a:bodyPr rot="0" spcFirstLastPara="1" vertOverflow="ellipsis" vert="horz" wrap="square" lIns="38100" tIns="19050" rIns="38100" bIns="19050" anchor="ctr" anchorCtr="1" compatLnSpc="0"/>
        <a:lstStyle/>
        <a:p>
          <a:pPr algn="ctr" rtl="0">
            <a:defRPr sz="1440" b="0" i="0" u="none" strike="noStrike" kern="1200" spc="0" baseline="0">
              <a:solidFill>
                <a:sysClr val="windowText" lastClr="000000">
                  <a:lumMod val="65000"/>
                  <a:lumOff val="35000"/>
                </a:sysClr>
              </a:solidFill>
              <a:latin typeface="+mn-lt"/>
              <a:ea typeface="+mn-ea"/>
              <a:cs typeface="+mn-cs"/>
            </a:defRPr>
          </a:pPr>
          <a:r>
            <a:rPr kumimoji="0" lang="en-US" sz="1440" b="0" i="0" u="none" strike="noStrike" kern="1200" cap="none" spc="0" normalizeH="0" baseline="0" noProof="0">
              <a:ln>
                <a:noFill/>
              </a:ln>
              <a:solidFill>
                <a:sysClr val="windowText" lastClr="000000">
                  <a:lumMod val="65000"/>
                  <a:lumOff val="35000"/>
                </a:sysClr>
              </a:solidFill>
              <a:effectLst/>
              <a:uLnTx/>
              <a:uFillTx/>
              <a:latin typeface="Calibri"/>
            </a:rPr>
            <a:t>Shifrat sipas Regjistrimit të Popullsisë 2024</a:t>
          </a:r>
        </a:p>
      </cx:txPr>
    </cx:title>
    <cx:plotArea>
      <cx:plotAreaRegion>
        <cx:series layoutId="sunburst" uniqueId="{E40D0076-7016-4C74-AB71-27C3B0842A25}">
          <cx:tx>
            <cx:txData>
              <cx:f>_xlchart.v1.1</cx:f>
              <cx:v>Shifrat sipas Regjistrimit të Popullsisë 2024</cx:v>
            </cx:txData>
          </cx:tx>
          <cx:dataLabels>
            <cx:visibility seriesName="0" categoryName="1" value="1"/>
          </cx:dataLabels>
          <cx:dataId val="0"/>
        </cx:series>
      </cx:plotAreaRegion>
    </cx:plotArea>
    <cx:legend pos="t" align="ctr" overlay="0"/>
  </cx:chart>
</cx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333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50000"/>
            <a:lumOff val="50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19050">
        <a:solidFill>
          <a:schemeClr val="lt1"/>
        </a:solidFill>
      </a:ln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1905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4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microsoft.com/office/2014/relationships/chartEx" Target="../charts/chartEx1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43</xdr:row>
      <xdr:rowOff>57150</xdr:rowOff>
    </xdr:from>
    <xdr:to>
      <xdr:col>3</xdr:col>
      <xdr:colOff>746760</xdr:colOff>
      <xdr:row>58</xdr:row>
      <xdr:rowOff>80010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3FC0990-635F-091D-11CE-05512EB5F6C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14</xdr:row>
      <xdr:rowOff>148590</xdr:rowOff>
    </xdr:from>
    <xdr:to>
      <xdr:col>5</xdr:col>
      <xdr:colOff>670560</xdr:colOff>
      <xdr:row>29</xdr:row>
      <xdr:rowOff>110490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C238AC0D-6F20-F78C-93DF-49D3556ED41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83820</xdr:colOff>
      <xdr:row>7</xdr:row>
      <xdr:rowOff>3810</xdr:rowOff>
    </xdr:from>
    <xdr:to>
      <xdr:col>2</xdr:col>
      <xdr:colOff>1310640</xdr:colOff>
      <xdr:row>22</xdr:row>
      <xdr:rowOff>3810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4" name="Chart 3">
              <a:extLst>
                <a:ext uri="{FF2B5EF4-FFF2-40B4-BE49-F238E27FC236}">
                  <a16:creationId xmlns:a16="http://schemas.microsoft.com/office/drawing/2014/main" id="{197DC8B3-23DD-3624-C31A-527B31A32707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3820" y="2127885"/>
              <a:ext cx="4474845" cy="28575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n-US" sz="1100"/>
                <a:t>This chart isn't available in your version of Excel.
Editing this shape or saving this workbook into a different file format will permanently break the chart.</a:t>
              </a:r>
            </a:p>
          </xdr:txBody>
        </xdr:sp>
      </mc:Fallback>
    </mc:AlternateContent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23</xdr:row>
      <xdr:rowOff>53340</xdr:rowOff>
    </xdr:from>
    <xdr:to>
      <xdr:col>6</xdr:col>
      <xdr:colOff>899160</xdr:colOff>
      <xdr:row>38</xdr:row>
      <xdr:rowOff>53340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747B0AF6-80F5-46E7-8A98-5F0617DCB92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9"/>
  <sheetViews>
    <sheetView tabSelected="1" zoomScaleNormal="100" workbookViewId="0">
      <selection activeCell="D15" sqref="D15"/>
    </sheetView>
  </sheetViews>
  <sheetFormatPr defaultRowHeight="15" x14ac:dyDescent="0.25"/>
  <cols>
    <col min="1" max="1" width="22.5703125" customWidth="1"/>
    <col min="2" max="2" width="16.5703125" customWidth="1"/>
    <col min="3" max="3" width="16" customWidth="1"/>
    <col min="4" max="4" width="16.5703125" customWidth="1"/>
    <col min="5" max="5" width="16.85546875" customWidth="1"/>
    <col min="7" max="7" width="13.42578125" customWidth="1"/>
    <col min="8" max="8" width="11.140625" bestFit="1" customWidth="1"/>
  </cols>
  <sheetData>
    <row r="1" spans="1:8" ht="33" customHeight="1" x14ac:dyDescent="0.25">
      <c r="A1" s="39" t="s">
        <v>131</v>
      </c>
      <c r="B1" s="39"/>
      <c r="C1" s="39"/>
      <c r="D1" s="39"/>
      <c r="E1" s="39"/>
    </row>
    <row r="2" spans="1:8" ht="31.5" x14ac:dyDescent="0.25">
      <c r="A2" s="121" t="s">
        <v>132</v>
      </c>
      <c r="B2" s="122" t="s">
        <v>133</v>
      </c>
      <c r="C2" s="122" t="s">
        <v>134</v>
      </c>
      <c r="D2" s="122" t="s">
        <v>98</v>
      </c>
      <c r="E2" s="122" t="s">
        <v>135</v>
      </c>
    </row>
    <row r="3" spans="1:8" ht="27" customHeight="1" x14ac:dyDescent="0.25">
      <c r="A3" s="123" t="s">
        <v>136</v>
      </c>
      <c r="B3" s="124">
        <v>6571819</v>
      </c>
      <c r="C3" s="124">
        <v>7432586</v>
      </c>
      <c r="D3" s="125">
        <v>7601540</v>
      </c>
      <c r="E3" s="125">
        <v>8194967</v>
      </c>
    </row>
    <row r="4" spans="1:8" ht="15.75" x14ac:dyDescent="0.25">
      <c r="A4" s="123" t="s">
        <v>137</v>
      </c>
      <c r="B4" s="124">
        <v>6180993</v>
      </c>
      <c r="C4" s="124">
        <v>5619727</v>
      </c>
      <c r="D4" s="125">
        <v>5788319</v>
      </c>
      <c r="E4" s="125">
        <v>5961969</v>
      </c>
      <c r="G4" s="2"/>
    </row>
    <row r="5" spans="1:8" ht="33" customHeight="1" x14ac:dyDescent="0.25">
      <c r="A5" s="123" t="s">
        <v>138</v>
      </c>
      <c r="B5" s="124">
        <v>1884302</v>
      </c>
      <c r="C5" s="124">
        <v>1938350</v>
      </c>
      <c r="D5" s="125">
        <v>1996500</v>
      </c>
      <c r="E5" s="125">
        <v>2056395</v>
      </c>
      <c r="G5" s="2"/>
      <c r="H5" s="2"/>
    </row>
    <row r="6" spans="1:8" ht="27" customHeight="1" x14ac:dyDescent="0.25">
      <c r="A6" s="123" t="s">
        <v>139</v>
      </c>
      <c r="B6" s="124">
        <v>1551784</v>
      </c>
      <c r="C6" s="124">
        <v>1704854</v>
      </c>
      <c r="D6" s="125">
        <v>1759875</v>
      </c>
      <c r="E6" s="125">
        <v>1848773</v>
      </c>
      <c r="G6" s="2"/>
      <c r="H6" s="2"/>
    </row>
    <row r="7" spans="1:8" ht="31.5" x14ac:dyDescent="0.25">
      <c r="A7" s="123" t="s">
        <v>140</v>
      </c>
      <c r="B7" s="124">
        <v>150000</v>
      </c>
      <c r="C7" s="124">
        <v>150000</v>
      </c>
      <c r="D7" s="125">
        <v>200000</v>
      </c>
      <c r="E7" s="125">
        <v>200000</v>
      </c>
      <c r="G7" s="141"/>
      <c r="H7" s="2"/>
    </row>
    <row r="8" spans="1:8" ht="30.6" customHeight="1" x14ac:dyDescent="0.25">
      <c r="A8" s="1" t="s">
        <v>0</v>
      </c>
      <c r="B8" s="66">
        <f>SUM(B3:B7)</f>
        <v>16338898</v>
      </c>
      <c r="C8" s="66">
        <f>SUM(C3:C7)</f>
        <v>16845517</v>
      </c>
      <c r="D8" s="66">
        <f>SUM(D3:D7)</f>
        <v>17346234</v>
      </c>
      <c r="E8" s="66">
        <f>SUM(E3:E7)</f>
        <v>18262104</v>
      </c>
      <c r="G8" s="142"/>
    </row>
    <row r="9" spans="1:8" x14ac:dyDescent="0.25">
      <c r="C9" s="2"/>
      <c r="G9" s="141"/>
    </row>
  </sheetData>
  <pageMargins left="0.7" right="0.7" top="0.75" bottom="0.75" header="0.3" footer="0.3"/>
  <pageSetup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48"/>
  <sheetViews>
    <sheetView zoomScaleNormal="100" workbookViewId="0"/>
  </sheetViews>
  <sheetFormatPr defaultRowHeight="15" x14ac:dyDescent="0.25"/>
  <cols>
    <col min="1" max="1" width="10.28515625" customWidth="1"/>
    <col min="2" max="2" width="30.140625" customWidth="1"/>
    <col min="3" max="4" width="15.28515625" customWidth="1"/>
    <col min="5" max="5" width="15.85546875" customWidth="1"/>
    <col min="7" max="7" width="10" bestFit="1" customWidth="1"/>
  </cols>
  <sheetData>
    <row r="1" spans="1:5" ht="15.75" thickBot="1" x14ac:dyDescent="0.3">
      <c r="A1" s="81" t="s">
        <v>187</v>
      </c>
    </row>
    <row r="2" spans="1:5" ht="27" thickBot="1" x14ac:dyDescent="0.3">
      <c r="A2" s="82" t="s">
        <v>45</v>
      </c>
      <c r="B2" s="83" t="s">
        <v>46</v>
      </c>
      <c r="C2" s="83" t="s">
        <v>89</v>
      </c>
      <c r="D2" s="83" t="s">
        <v>99</v>
      </c>
      <c r="E2" s="83" t="s">
        <v>188</v>
      </c>
    </row>
    <row r="3" spans="1:5" ht="13.5" customHeight="1" thickBot="1" x14ac:dyDescent="0.3">
      <c r="A3" s="40" t="s">
        <v>47</v>
      </c>
      <c r="B3" s="41" t="s">
        <v>48</v>
      </c>
      <c r="C3" s="42">
        <f>C4+C5</f>
        <v>275000</v>
      </c>
      <c r="D3" s="42">
        <f>D4+D5</f>
        <v>313000</v>
      </c>
      <c r="E3" s="42">
        <f>E4+E5</f>
        <v>338000</v>
      </c>
    </row>
    <row r="4" spans="1:5" ht="15.75" thickBot="1" x14ac:dyDescent="0.3">
      <c r="A4" s="84">
        <v>50009</v>
      </c>
      <c r="B4" s="85" t="s">
        <v>49</v>
      </c>
      <c r="C4" s="86">
        <v>244000</v>
      </c>
      <c r="D4" s="86">
        <f>287000-5000</f>
        <v>282000</v>
      </c>
      <c r="E4" s="86">
        <f>300000-2000</f>
        <v>298000</v>
      </c>
    </row>
    <row r="5" spans="1:5" ht="15.75" thickBot="1" x14ac:dyDescent="0.3">
      <c r="A5" s="84">
        <v>50026</v>
      </c>
      <c r="B5" s="85" t="s">
        <v>189</v>
      </c>
      <c r="C5" s="86">
        <v>31000</v>
      </c>
      <c r="D5" s="86">
        <v>31000</v>
      </c>
      <c r="E5" s="86">
        <v>40000</v>
      </c>
    </row>
    <row r="6" spans="1:5" ht="15.75" thickBot="1" x14ac:dyDescent="0.3">
      <c r="A6" s="43" t="s">
        <v>190</v>
      </c>
      <c r="B6" s="44" t="s">
        <v>51</v>
      </c>
      <c r="C6" s="45">
        <f>C7+C8</f>
        <v>30000</v>
      </c>
      <c r="D6" s="45">
        <f t="shared" ref="D6" si="0">D7+D8</f>
        <v>30200</v>
      </c>
      <c r="E6" s="45">
        <f>E7+E8</f>
        <v>34000</v>
      </c>
    </row>
    <row r="7" spans="1:5" ht="15.75" thickBot="1" x14ac:dyDescent="0.3">
      <c r="A7" s="84">
        <v>50104</v>
      </c>
      <c r="B7" s="85" t="s">
        <v>52</v>
      </c>
      <c r="C7" s="86">
        <v>17500</v>
      </c>
      <c r="D7" s="86">
        <v>17600</v>
      </c>
      <c r="E7" s="86">
        <v>20000</v>
      </c>
    </row>
    <row r="8" spans="1:5" ht="15.75" thickBot="1" x14ac:dyDescent="0.3">
      <c r="A8" s="84">
        <v>50205</v>
      </c>
      <c r="B8" s="85" t="s">
        <v>53</v>
      </c>
      <c r="C8" s="86">
        <v>12500</v>
      </c>
      <c r="D8" s="86">
        <v>12600</v>
      </c>
      <c r="E8" s="86">
        <v>14000</v>
      </c>
    </row>
    <row r="9" spans="1:5" ht="27" thickBot="1" x14ac:dyDescent="0.3">
      <c r="A9" s="43" t="s">
        <v>50</v>
      </c>
      <c r="B9" s="41" t="s">
        <v>191</v>
      </c>
      <c r="C9" s="45">
        <f>C10</f>
        <v>20000</v>
      </c>
      <c r="D9" s="45">
        <f>D10</f>
        <v>22000</v>
      </c>
      <c r="E9" s="45">
        <f>E10</f>
        <v>25000</v>
      </c>
    </row>
    <row r="10" spans="1:5" ht="15.75" thickBot="1" x14ac:dyDescent="0.3">
      <c r="A10" s="84">
        <v>50008</v>
      </c>
      <c r="B10" s="85" t="s">
        <v>192</v>
      </c>
      <c r="C10" s="86">
        <v>20000</v>
      </c>
      <c r="D10" s="86">
        <v>22000</v>
      </c>
      <c r="E10" s="86">
        <v>25000</v>
      </c>
    </row>
    <row r="11" spans="1:5" ht="15.75" thickBot="1" x14ac:dyDescent="0.3">
      <c r="A11" s="43" t="s">
        <v>193</v>
      </c>
      <c r="B11" s="44" t="s">
        <v>55</v>
      </c>
      <c r="C11" s="45">
        <f>C12+C13</f>
        <v>93000</v>
      </c>
      <c r="D11" s="45">
        <f>D12+D13</f>
        <v>93200</v>
      </c>
      <c r="E11" s="45">
        <f>E12+E13</f>
        <v>110000</v>
      </c>
    </row>
    <row r="12" spans="1:5" ht="15.75" thickBot="1" x14ac:dyDescent="0.3">
      <c r="A12" s="84">
        <v>50504</v>
      </c>
      <c r="B12" s="85" t="s">
        <v>56</v>
      </c>
      <c r="C12" s="86">
        <v>70000</v>
      </c>
      <c r="D12" s="86">
        <v>70100</v>
      </c>
      <c r="E12" s="86">
        <v>80000</v>
      </c>
    </row>
    <row r="13" spans="1:5" ht="15.75" thickBot="1" x14ac:dyDescent="0.3">
      <c r="A13" s="84">
        <v>50032</v>
      </c>
      <c r="B13" s="85" t="s">
        <v>194</v>
      </c>
      <c r="C13" s="86">
        <v>23000</v>
      </c>
      <c r="D13" s="86">
        <v>23100</v>
      </c>
      <c r="E13" s="86">
        <v>30000</v>
      </c>
    </row>
    <row r="14" spans="1:5" ht="15.75" thickBot="1" x14ac:dyDescent="0.3">
      <c r="A14" s="43" t="s">
        <v>54</v>
      </c>
      <c r="B14" s="44" t="s">
        <v>58</v>
      </c>
      <c r="C14" s="45">
        <f>C15+C16+C17+C18+C19+C20</f>
        <v>60539</v>
      </c>
      <c r="D14" s="45">
        <f t="shared" ref="D14:E14" si="1">D15+D16+D17+D18+D19+D20</f>
        <v>60740</v>
      </c>
      <c r="E14" s="45">
        <f t="shared" si="1"/>
        <v>64970</v>
      </c>
    </row>
    <row r="15" spans="1:5" ht="15.75" thickBot="1" x14ac:dyDescent="0.3">
      <c r="A15" s="84">
        <v>50013</v>
      </c>
      <c r="B15" s="85" t="s">
        <v>59</v>
      </c>
      <c r="C15" s="86">
        <v>889</v>
      </c>
      <c r="D15" s="86">
        <v>890</v>
      </c>
      <c r="E15" s="86">
        <v>900</v>
      </c>
    </row>
    <row r="16" spans="1:5" ht="15.75" thickBot="1" x14ac:dyDescent="0.3">
      <c r="A16" s="84">
        <v>50014</v>
      </c>
      <c r="B16" s="85" t="s">
        <v>60</v>
      </c>
      <c r="C16" s="86">
        <v>50</v>
      </c>
      <c r="D16" s="86">
        <v>50</v>
      </c>
      <c r="E16" s="86">
        <v>70</v>
      </c>
    </row>
    <row r="17" spans="1:5" ht="15.75" thickBot="1" x14ac:dyDescent="0.3">
      <c r="A17" s="84">
        <v>50015</v>
      </c>
      <c r="B17" s="85" t="s">
        <v>61</v>
      </c>
      <c r="C17" s="86">
        <v>1000</v>
      </c>
      <c r="D17" s="86">
        <v>1000</v>
      </c>
      <c r="E17" s="86">
        <v>2000</v>
      </c>
    </row>
    <row r="18" spans="1:5" ht="15.75" thickBot="1" x14ac:dyDescent="0.3">
      <c r="A18" s="84">
        <v>50016</v>
      </c>
      <c r="B18" s="85" t="s">
        <v>62</v>
      </c>
      <c r="C18" s="86">
        <v>48500</v>
      </c>
      <c r="D18" s="86">
        <v>48600</v>
      </c>
      <c r="E18" s="86">
        <v>50000</v>
      </c>
    </row>
    <row r="19" spans="1:5" ht="15.75" thickBot="1" x14ac:dyDescent="0.3">
      <c r="A19" s="84">
        <v>50017</v>
      </c>
      <c r="B19" s="85" t="s">
        <v>63</v>
      </c>
      <c r="C19" s="86">
        <v>6000</v>
      </c>
      <c r="D19" s="86">
        <v>6100</v>
      </c>
      <c r="E19" s="86">
        <v>7000</v>
      </c>
    </row>
    <row r="20" spans="1:5" ht="15.75" thickBot="1" x14ac:dyDescent="0.3">
      <c r="A20" s="84">
        <v>50019</v>
      </c>
      <c r="B20" s="87" t="s">
        <v>64</v>
      </c>
      <c r="C20" s="86">
        <v>4100</v>
      </c>
      <c r="D20" s="86">
        <v>4100</v>
      </c>
      <c r="E20" s="86">
        <v>5000</v>
      </c>
    </row>
    <row r="21" spans="1:5" ht="15.75" thickBot="1" x14ac:dyDescent="0.3">
      <c r="A21" s="43" t="s">
        <v>57</v>
      </c>
      <c r="B21" s="41" t="s">
        <v>66</v>
      </c>
      <c r="C21" s="45">
        <f>C22+C23+C24+C25+C26+C27+C28+C29+C30</f>
        <v>1096215</v>
      </c>
      <c r="D21" s="45">
        <f>D22+D23+D24+D25+D26+D27+D28+D29+D30</f>
        <v>1110635</v>
      </c>
      <c r="E21" s="45">
        <f>E22+E23+E24+E25+E26+E27+E28+E29+E30</f>
        <v>1145703</v>
      </c>
    </row>
    <row r="22" spans="1:5" ht="15.75" thickBot="1" x14ac:dyDescent="0.3">
      <c r="A22" s="84">
        <v>50103</v>
      </c>
      <c r="B22" s="87" t="s">
        <v>67</v>
      </c>
      <c r="C22" s="86">
        <v>1100</v>
      </c>
      <c r="D22" s="86">
        <v>1100</v>
      </c>
      <c r="E22" s="86">
        <v>1100</v>
      </c>
    </row>
    <row r="23" spans="1:5" ht="15.75" thickBot="1" x14ac:dyDescent="0.3">
      <c r="A23" s="84">
        <v>50217</v>
      </c>
      <c r="B23" s="85" t="s">
        <v>90</v>
      </c>
      <c r="C23" s="86">
        <f>90000+10000</f>
        <v>100000</v>
      </c>
      <c r="D23" s="86">
        <v>100100</v>
      </c>
      <c r="E23" s="86">
        <f>120000-20000</f>
        <v>100000</v>
      </c>
    </row>
    <row r="24" spans="1:5" ht="15.75" thickBot="1" x14ac:dyDescent="0.3">
      <c r="A24" s="84">
        <v>50001</v>
      </c>
      <c r="B24" s="85" t="s">
        <v>68</v>
      </c>
      <c r="C24" s="86">
        <v>117000</v>
      </c>
      <c r="D24" s="86">
        <v>117500</v>
      </c>
      <c r="E24" s="86">
        <v>120000</v>
      </c>
    </row>
    <row r="25" spans="1:5" ht="15.75" thickBot="1" x14ac:dyDescent="0.3">
      <c r="A25" s="84">
        <v>50407</v>
      </c>
      <c r="B25" s="85" t="s">
        <v>69</v>
      </c>
      <c r="C25" s="86">
        <v>50000</v>
      </c>
      <c r="D25" s="86">
        <v>50000</v>
      </c>
      <c r="E25" s="86">
        <v>60000</v>
      </c>
    </row>
    <row r="26" spans="1:5" ht="15.75" thickBot="1" x14ac:dyDescent="0.3">
      <c r="A26" s="84">
        <v>50408</v>
      </c>
      <c r="B26" s="85" t="s">
        <v>70</v>
      </c>
      <c r="C26" s="86">
        <v>50000</v>
      </c>
      <c r="D26" s="86">
        <v>50000</v>
      </c>
      <c r="E26" s="86">
        <v>60000</v>
      </c>
    </row>
    <row r="27" spans="1:5" ht="15.75" thickBot="1" x14ac:dyDescent="0.3">
      <c r="A27" s="84">
        <v>50403</v>
      </c>
      <c r="B27" s="85" t="s">
        <v>71</v>
      </c>
      <c r="C27" s="86">
        <v>5000</v>
      </c>
      <c r="D27" s="86">
        <v>5000</v>
      </c>
      <c r="E27" s="86">
        <v>6000</v>
      </c>
    </row>
    <row r="28" spans="1:5" ht="15.75" thickBot="1" x14ac:dyDescent="0.3">
      <c r="A28" s="84">
        <v>50405</v>
      </c>
      <c r="B28" s="85" t="s">
        <v>72</v>
      </c>
      <c r="C28" s="86">
        <v>13506</v>
      </c>
      <c r="D28" s="86">
        <f>16006-2500</f>
        <v>13506</v>
      </c>
      <c r="E28" s="86">
        <v>14000</v>
      </c>
    </row>
    <row r="29" spans="1:5" ht="15.75" thickBot="1" x14ac:dyDescent="0.3">
      <c r="A29" s="84">
        <v>40110</v>
      </c>
      <c r="B29" s="85" t="s">
        <v>73</v>
      </c>
      <c r="C29" s="86">
        <f>568488+10000+10000</f>
        <v>588488</v>
      </c>
      <c r="D29" s="86">
        <f>574173.5+40000-20000+8000</f>
        <v>602173.5</v>
      </c>
      <c r="E29" s="86">
        <f>574200+40000-20000+3403+2000+5000</f>
        <v>604603</v>
      </c>
    </row>
    <row r="30" spans="1:5" ht="15.75" thickBot="1" x14ac:dyDescent="0.3">
      <c r="A30" s="84">
        <v>40110</v>
      </c>
      <c r="B30" s="85" t="s">
        <v>74</v>
      </c>
      <c r="C30" s="86">
        <f>161928+14193-5000</f>
        <v>171121</v>
      </c>
      <c r="D30" s="86">
        <f>176121+134.5-5000</f>
        <v>171255.5</v>
      </c>
      <c r="E30" s="86">
        <v>180000</v>
      </c>
    </row>
    <row r="31" spans="1:5" ht="15.75" thickBot="1" x14ac:dyDescent="0.3">
      <c r="A31" s="40" t="s">
        <v>65</v>
      </c>
      <c r="B31" s="44" t="s">
        <v>91</v>
      </c>
      <c r="C31" s="45">
        <f>C32</f>
        <v>7000</v>
      </c>
      <c r="D31" s="45">
        <f>D32</f>
        <v>7000</v>
      </c>
      <c r="E31" s="45">
        <f>E32</f>
        <v>8000</v>
      </c>
    </row>
    <row r="32" spans="1:5" ht="15.75" thickBot="1" x14ac:dyDescent="0.3">
      <c r="A32" s="84"/>
      <c r="B32" s="87" t="s">
        <v>195</v>
      </c>
      <c r="C32" s="86">
        <v>7000</v>
      </c>
      <c r="D32" s="86">
        <v>7000</v>
      </c>
      <c r="E32" s="86">
        <v>8000</v>
      </c>
    </row>
    <row r="33" spans="1:7" ht="15.75" thickBot="1" x14ac:dyDescent="0.3">
      <c r="A33" s="88" t="s">
        <v>75</v>
      </c>
      <c r="B33" s="89" t="s">
        <v>76</v>
      </c>
      <c r="C33" s="90">
        <f>C3+C6+C9+C11+C14+C21+C31</f>
        <v>1581754</v>
      </c>
      <c r="D33" s="90">
        <f>D3+D6+D9+D11+D14+D21+D31</f>
        <v>1636775</v>
      </c>
      <c r="E33" s="90">
        <f>E3+E6+E9+E11+E14+E21+E31</f>
        <v>1725673</v>
      </c>
    </row>
    <row r="34" spans="1:7" ht="15.75" thickBot="1" x14ac:dyDescent="0.3">
      <c r="A34" s="91"/>
      <c r="B34" s="92" t="s">
        <v>77</v>
      </c>
      <c r="C34" s="93"/>
      <c r="D34" s="93"/>
      <c r="E34" s="93"/>
    </row>
    <row r="35" spans="1:7" ht="15.75" thickBot="1" x14ac:dyDescent="0.3">
      <c r="A35" s="91">
        <v>50409</v>
      </c>
      <c r="B35" s="85" t="s">
        <v>78</v>
      </c>
      <c r="C35" s="86">
        <v>25000</v>
      </c>
      <c r="D35" s="86">
        <v>25000</v>
      </c>
      <c r="E35" s="86">
        <v>25000</v>
      </c>
    </row>
    <row r="36" spans="1:7" ht="15.75" thickBot="1" x14ac:dyDescent="0.3">
      <c r="A36" s="91">
        <v>50409</v>
      </c>
      <c r="B36" s="85" t="s">
        <v>79</v>
      </c>
      <c r="C36" s="86">
        <f>55000+4000</f>
        <v>59000</v>
      </c>
      <c r="D36" s="86">
        <f>58000+1000</f>
        <v>59000</v>
      </c>
      <c r="E36" s="86">
        <f>58000+1000</f>
        <v>59000</v>
      </c>
    </row>
    <row r="37" spans="1:7" ht="15.75" thickBot="1" x14ac:dyDescent="0.3">
      <c r="A37" s="88" t="s">
        <v>80</v>
      </c>
      <c r="B37" s="89" t="s">
        <v>81</v>
      </c>
      <c r="C37" s="90">
        <f>C35+C36</f>
        <v>84000</v>
      </c>
      <c r="D37" s="90">
        <f t="shared" ref="D37:E37" si="2">D35+D36</f>
        <v>84000</v>
      </c>
      <c r="E37" s="90">
        <f t="shared" si="2"/>
        <v>84000</v>
      </c>
    </row>
    <row r="38" spans="1:7" ht="15.75" thickBot="1" x14ac:dyDescent="0.3">
      <c r="A38" s="91"/>
      <c r="B38" s="92" t="s">
        <v>82</v>
      </c>
      <c r="C38" s="93"/>
      <c r="D38" s="93"/>
      <c r="E38" s="93"/>
    </row>
    <row r="39" spans="1:7" ht="15" customHeight="1" thickBot="1" x14ac:dyDescent="0.3">
      <c r="A39" s="91">
        <v>50409</v>
      </c>
      <c r="B39" s="85" t="s">
        <v>83</v>
      </c>
      <c r="C39" s="86">
        <v>37000</v>
      </c>
      <c r="D39" s="86">
        <v>37000</v>
      </c>
      <c r="E39" s="86">
        <v>37000</v>
      </c>
    </row>
    <row r="40" spans="1:7" ht="15.75" thickBot="1" x14ac:dyDescent="0.3">
      <c r="A40" s="91">
        <v>50024</v>
      </c>
      <c r="B40" s="85" t="s">
        <v>196</v>
      </c>
      <c r="C40" s="86">
        <v>2100</v>
      </c>
      <c r="D40" s="86">
        <v>2100</v>
      </c>
      <c r="E40" s="86">
        <v>2100</v>
      </c>
      <c r="G40" s="33"/>
    </row>
    <row r="41" spans="1:7" ht="15.75" thickBot="1" x14ac:dyDescent="0.3">
      <c r="A41" s="88" t="s">
        <v>84</v>
      </c>
      <c r="B41" s="89" t="s">
        <v>85</v>
      </c>
      <c r="C41" s="90">
        <f>C39+C40</f>
        <v>39100</v>
      </c>
      <c r="D41" s="90">
        <f>D39+D40</f>
        <v>39100</v>
      </c>
      <c r="E41" s="90">
        <f>E39+E40</f>
        <v>39100</v>
      </c>
    </row>
    <row r="42" spans="1:7" ht="15.75" thickBot="1" x14ac:dyDescent="0.3">
      <c r="A42" s="126" t="s">
        <v>86</v>
      </c>
      <c r="B42" s="127"/>
      <c r="C42" s="94">
        <f>C33+C37+C41</f>
        <v>1704854</v>
      </c>
      <c r="D42" s="94">
        <f>D33+D37+D41</f>
        <v>1759875</v>
      </c>
      <c r="E42" s="94">
        <f>E33+E37+E41</f>
        <v>1848773</v>
      </c>
    </row>
    <row r="43" spans="1:7" x14ac:dyDescent="0.25">
      <c r="B43" s="33"/>
    </row>
    <row r="44" spans="1:7" x14ac:dyDescent="0.25">
      <c r="B44" s="33"/>
    </row>
    <row r="46" spans="1:7" x14ac:dyDescent="0.25">
      <c r="A46" t="s">
        <v>118</v>
      </c>
      <c r="B46" s="33">
        <f>C42</f>
        <v>1704854</v>
      </c>
    </row>
    <row r="47" spans="1:7" x14ac:dyDescent="0.25">
      <c r="A47" t="s">
        <v>119</v>
      </c>
      <c r="B47" s="33">
        <f>D42</f>
        <v>1759875</v>
      </c>
    </row>
    <row r="48" spans="1:7" x14ac:dyDescent="0.25">
      <c r="A48" t="s">
        <v>197</v>
      </c>
      <c r="B48" s="33">
        <f>E42</f>
        <v>1848773</v>
      </c>
    </row>
  </sheetData>
  <mergeCells count="1">
    <mergeCell ref="A42:B42"/>
  </mergeCells>
  <pageMargins left="0.7" right="0.7" top="0.75" bottom="0.75" header="0.3" footer="0.3"/>
  <pageSetup paperSize="9" orientation="portrait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20"/>
  <sheetViews>
    <sheetView zoomScaleNormal="100" workbookViewId="0">
      <selection activeCell="A2" sqref="A2"/>
    </sheetView>
  </sheetViews>
  <sheetFormatPr defaultRowHeight="15" x14ac:dyDescent="0.25"/>
  <cols>
    <col min="1" max="1" width="4" customWidth="1"/>
    <col min="2" max="2" width="2.5703125" customWidth="1"/>
    <col min="3" max="3" width="21" customWidth="1"/>
    <col min="4" max="5" width="14.7109375" customWidth="1"/>
    <col min="6" max="6" width="14.5703125" customWidth="1"/>
    <col min="7" max="7" width="15" customWidth="1"/>
    <col min="9" max="9" width="9.85546875" bestFit="1" customWidth="1"/>
  </cols>
  <sheetData>
    <row r="1" spans="1:10" ht="15.75" thickBot="1" x14ac:dyDescent="0.3">
      <c r="A1" t="s">
        <v>181</v>
      </c>
    </row>
    <row r="2" spans="1:10" ht="45" customHeight="1" thickBot="1" x14ac:dyDescent="0.3">
      <c r="A2" s="3"/>
      <c r="B2" s="130" t="s">
        <v>1</v>
      </c>
      <c r="C2" s="130"/>
      <c r="D2" s="72" t="s">
        <v>141</v>
      </c>
      <c r="E2" s="72" t="s">
        <v>142</v>
      </c>
      <c r="F2" s="72" t="s">
        <v>143</v>
      </c>
      <c r="G2" s="73" t="s">
        <v>144</v>
      </c>
    </row>
    <row r="3" spans="1:10" ht="16.5" thickBot="1" x14ac:dyDescent="0.3">
      <c r="A3" s="4"/>
      <c r="B3" s="128"/>
      <c r="C3" s="128"/>
      <c r="D3" s="6"/>
      <c r="E3" s="5"/>
      <c r="F3" s="5"/>
      <c r="G3" s="32"/>
    </row>
    <row r="4" spans="1:10" ht="42.75" customHeight="1" thickBot="1" x14ac:dyDescent="0.3">
      <c r="A4" s="28">
        <v>1</v>
      </c>
      <c r="B4" s="129" t="s">
        <v>2</v>
      </c>
      <c r="C4" s="129"/>
      <c r="D4" s="7">
        <f>D5+D6</f>
        <v>16338898</v>
      </c>
      <c r="E4" s="7">
        <f>E5+E6</f>
        <v>16845517</v>
      </c>
      <c r="F4" s="7">
        <f>F5+F6</f>
        <v>17346234</v>
      </c>
      <c r="G4" s="7">
        <f>G5+G6</f>
        <v>18262104</v>
      </c>
    </row>
    <row r="5" spans="1:10" ht="30" customHeight="1" thickBot="1" x14ac:dyDescent="0.3">
      <c r="A5" s="14">
        <v>1</v>
      </c>
      <c r="B5" s="15"/>
      <c r="C5" s="8" t="s">
        <v>3</v>
      </c>
      <c r="D5" s="74">
        <v>1551784</v>
      </c>
      <c r="E5" s="74">
        <v>1704854</v>
      </c>
      <c r="F5" s="74">
        <v>1759875</v>
      </c>
      <c r="G5" s="74">
        <v>1848773</v>
      </c>
      <c r="I5" s="33"/>
    </row>
    <row r="6" spans="1:10" ht="43.5" thickBot="1" x14ac:dyDescent="0.3">
      <c r="A6" s="16">
        <v>2</v>
      </c>
      <c r="B6" s="17"/>
      <c r="C6" s="9" t="s">
        <v>11</v>
      </c>
      <c r="D6" s="75">
        <v>14787114</v>
      </c>
      <c r="E6" s="75">
        <v>15140663</v>
      </c>
      <c r="F6" s="75">
        <v>15586359</v>
      </c>
      <c r="G6" s="75">
        <v>16413331</v>
      </c>
    </row>
    <row r="7" spans="1:10" ht="43.5" thickBot="1" x14ac:dyDescent="0.3">
      <c r="A7" s="29">
        <v>2</v>
      </c>
      <c r="B7" s="30"/>
      <c r="C7" s="31" t="s">
        <v>4</v>
      </c>
      <c r="D7" s="7">
        <f>D8+D13</f>
        <v>16338898</v>
      </c>
      <c r="E7" s="7">
        <f>E8+E13</f>
        <v>16845517</v>
      </c>
      <c r="F7" s="7">
        <f>F8+F13</f>
        <v>17346234</v>
      </c>
      <c r="G7" s="7">
        <f>G8+G13</f>
        <v>18262104</v>
      </c>
    </row>
    <row r="8" spans="1:10" ht="33" customHeight="1" thickBot="1" x14ac:dyDescent="0.3">
      <c r="A8" s="18">
        <v>2.1</v>
      </c>
      <c r="B8" s="19"/>
      <c r="C8" s="10" t="s">
        <v>5</v>
      </c>
      <c r="D8" s="11">
        <f>D9+D10+D11+D12</f>
        <v>12337100</v>
      </c>
      <c r="E8" s="11">
        <f>E9+E10+E11+E12</f>
        <v>12952134</v>
      </c>
      <c r="F8" s="11">
        <f>F9+F10+F11+F12</f>
        <v>13173603</v>
      </c>
      <c r="G8" s="11">
        <f>G9+G10+G11+G12</f>
        <v>13434210</v>
      </c>
    </row>
    <row r="9" spans="1:10" ht="26.25" customHeight="1" thickBot="1" x14ac:dyDescent="0.3">
      <c r="A9" s="20"/>
      <c r="B9" s="21"/>
      <c r="C9" s="12" t="s">
        <v>6</v>
      </c>
      <c r="D9" s="76">
        <v>9567100</v>
      </c>
      <c r="E9" s="76">
        <v>10182134</v>
      </c>
      <c r="F9" s="76">
        <v>10233044.5</v>
      </c>
      <c r="G9" s="76">
        <v>10284210</v>
      </c>
      <c r="I9" s="33"/>
      <c r="J9" s="33"/>
    </row>
    <row r="10" spans="1:10" ht="27" customHeight="1" thickBot="1" x14ac:dyDescent="0.3">
      <c r="A10" s="22"/>
      <c r="B10" s="23"/>
      <c r="C10" s="13" t="s">
        <v>7</v>
      </c>
      <c r="D10" s="77">
        <v>1600000</v>
      </c>
      <c r="E10" s="77">
        <v>1600000</v>
      </c>
      <c r="F10" s="77">
        <v>1720558.5</v>
      </c>
      <c r="G10" s="77">
        <v>1850000</v>
      </c>
    </row>
    <row r="11" spans="1:10" ht="25.5" customHeight="1" thickBot="1" x14ac:dyDescent="0.3">
      <c r="A11" s="22"/>
      <c r="B11" s="23"/>
      <c r="C11" s="13" t="s">
        <v>8</v>
      </c>
      <c r="D11" s="77">
        <v>370000</v>
      </c>
      <c r="E11" s="77">
        <v>370000</v>
      </c>
      <c r="F11" s="77">
        <v>400000</v>
      </c>
      <c r="G11" s="77">
        <v>450000</v>
      </c>
      <c r="I11" s="33"/>
      <c r="J11" s="33"/>
    </row>
    <row r="12" spans="1:10" ht="27" customHeight="1" thickBot="1" x14ac:dyDescent="0.3">
      <c r="A12" s="25"/>
      <c r="B12" s="24"/>
      <c r="C12" s="13" t="s">
        <v>9</v>
      </c>
      <c r="D12" s="77">
        <v>800000</v>
      </c>
      <c r="E12" s="77">
        <v>800000</v>
      </c>
      <c r="F12" s="77">
        <v>820000</v>
      </c>
      <c r="G12" s="77">
        <v>850000</v>
      </c>
    </row>
    <row r="13" spans="1:10" ht="27" customHeight="1" thickBot="1" x14ac:dyDescent="0.3">
      <c r="A13" s="26">
        <v>2.2999999999999998</v>
      </c>
      <c r="B13" s="27"/>
      <c r="C13" s="10" t="s">
        <v>10</v>
      </c>
      <c r="D13" s="78">
        <v>4001798</v>
      </c>
      <c r="E13" s="79">
        <v>3893383</v>
      </c>
      <c r="F13" s="78">
        <v>4172631</v>
      </c>
      <c r="G13" s="78">
        <v>4827894</v>
      </c>
      <c r="I13" s="33"/>
      <c r="J13" s="33"/>
    </row>
    <row r="16" spans="1:10" ht="15.75" thickBot="1" x14ac:dyDescent="0.3">
      <c r="C16" s="12" t="s">
        <v>6</v>
      </c>
      <c r="D16" s="33">
        <f>E9</f>
        <v>10182134</v>
      </c>
    </row>
    <row r="17" spans="3:4" ht="15.75" thickBot="1" x14ac:dyDescent="0.3">
      <c r="C17" s="13" t="s">
        <v>7</v>
      </c>
      <c r="D17" s="33">
        <f>E10</f>
        <v>1600000</v>
      </c>
    </row>
    <row r="18" spans="3:4" ht="15.75" thickBot="1" x14ac:dyDescent="0.3">
      <c r="C18" s="13" t="s">
        <v>8</v>
      </c>
      <c r="D18" s="33">
        <f>E11</f>
        <v>370000</v>
      </c>
    </row>
    <row r="19" spans="3:4" ht="15.75" thickBot="1" x14ac:dyDescent="0.3">
      <c r="C19" s="13" t="s">
        <v>9</v>
      </c>
      <c r="D19" s="33">
        <f>E12</f>
        <v>800000</v>
      </c>
    </row>
    <row r="20" spans="3:4" ht="15.75" thickBot="1" x14ac:dyDescent="0.3">
      <c r="C20" s="10" t="s">
        <v>10</v>
      </c>
      <c r="D20" s="33">
        <f>E13</f>
        <v>3893383</v>
      </c>
    </row>
  </sheetData>
  <mergeCells count="3">
    <mergeCell ref="B3:C3"/>
    <mergeCell ref="B4:C4"/>
    <mergeCell ref="B2:C2"/>
  </mergeCells>
  <pageMargins left="0.7" right="0.7" top="0.75" bottom="0.75" header="0.3" footer="0.3"/>
  <pageSetup paperSize="9" orientation="portrait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4CDE96-1624-46DB-94D8-9B4006EDD517}">
  <dimension ref="A2:H25"/>
  <sheetViews>
    <sheetView zoomScaleNormal="100" workbookViewId="0">
      <selection activeCell="A2" sqref="A2"/>
    </sheetView>
  </sheetViews>
  <sheetFormatPr defaultRowHeight="15" x14ac:dyDescent="0.25"/>
  <cols>
    <col min="1" max="1" width="19.85546875" customWidth="1"/>
    <col min="2" max="2" width="6.7109375" customWidth="1"/>
    <col min="3" max="3" width="13.85546875" customWidth="1"/>
    <col min="4" max="4" width="16.28515625" customWidth="1"/>
    <col min="5" max="5" width="12.42578125" customWidth="1"/>
    <col min="6" max="6" width="11.28515625" customWidth="1"/>
    <col min="7" max="7" width="13.5703125" customWidth="1"/>
    <col min="8" max="8" width="14.28515625" customWidth="1"/>
  </cols>
  <sheetData>
    <row r="2" spans="1:8" x14ac:dyDescent="0.25">
      <c r="A2" s="63" t="s">
        <v>180</v>
      </c>
      <c r="B2" s="63"/>
    </row>
    <row r="3" spans="1:8" ht="15.75" customHeight="1" x14ac:dyDescent="0.25">
      <c r="A3" s="131" t="s">
        <v>12</v>
      </c>
      <c r="B3" s="64"/>
      <c r="C3" s="133">
        <v>2026</v>
      </c>
      <c r="D3" s="133"/>
      <c r="E3" s="133"/>
      <c r="F3" s="133"/>
      <c r="G3" s="133"/>
      <c r="H3" s="34"/>
    </row>
    <row r="4" spans="1:8" ht="39" x14ac:dyDescent="0.25">
      <c r="A4" s="132"/>
      <c r="B4" s="65" t="s">
        <v>100</v>
      </c>
      <c r="C4" s="34" t="s">
        <v>13</v>
      </c>
      <c r="D4" s="37" t="s">
        <v>14</v>
      </c>
      <c r="E4" s="37" t="s">
        <v>15</v>
      </c>
      <c r="F4" s="37" t="s">
        <v>16</v>
      </c>
      <c r="G4" s="34" t="s">
        <v>17</v>
      </c>
      <c r="H4" s="37" t="s">
        <v>18</v>
      </c>
    </row>
    <row r="5" spans="1:8" ht="25.9" customHeight="1" x14ac:dyDescent="0.25">
      <c r="A5" s="35" t="s">
        <v>19</v>
      </c>
      <c r="B5" s="35">
        <v>21</v>
      </c>
      <c r="C5" s="48">
        <v>238318.79399999999</v>
      </c>
      <c r="D5" s="48">
        <v>16000</v>
      </c>
      <c r="E5" s="48"/>
      <c r="F5" s="48">
        <f>295000-3000</f>
        <v>292000</v>
      </c>
      <c r="G5" s="47"/>
      <c r="H5" s="48">
        <f>C5+D5+E5+F5+G5</f>
        <v>546318.79399999999</v>
      </c>
    </row>
    <row r="6" spans="1:8" ht="25.5" customHeight="1" x14ac:dyDescent="0.25">
      <c r="A6" s="35" t="s">
        <v>20</v>
      </c>
      <c r="B6" s="35">
        <v>27</v>
      </c>
      <c r="C6" s="48">
        <v>297195.47999999992</v>
      </c>
      <c r="D6" s="48">
        <v>5000</v>
      </c>
      <c r="E6" s="48"/>
      <c r="F6" s="48"/>
      <c r="G6" s="47"/>
      <c r="H6" s="48">
        <f t="shared" ref="H6:H21" si="0">C6+D6+E6+F6+G6</f>
        <v>302195.47999999992</v>
      </c>
    </row>
    <row r="7" spans="1:8" ht="25.5" customHeight="1" x14ac:dyDescent="0.25">
      <c r="A7" s="35" t="s">
        <v>21</v>
      </c>
      <c r="B7" s="35">
        <v>38</v>
      </c>
      <c r="C7" s="48">
        <v>331004.52000000014</v>
      </c>
      <c r="D7" s="48">
        <v>80000</v>
      </c>
      <c r="E7" s="48"/>
      <c r="F7" s="48"/>
      <c r="G7" s="47">
        <v>55000</v>
      </c>
      <c r="H7" s="48">
        <f t="shared" si="0"/>
        <v>466004.52000000014</v>
      </c>
    </row>
    <row r="8" spans="1:8" ht="19.5" customHeight="1" x14ac:dyDescent="0.25">
      <c r="A8" s="35" t="s">
        <v>34</v>
      </c>
      <c r="B8" s="35">
        <v>1</v>
      </c>
      <c r="C8" s="48">
        <v>10024.0371</v>
      </c>
      <c r="D8" s="48">
        <v>500</v>
      </c>
      <c r="E8" s="48"/>
      <c r="F8" s="48">
        <v>4000</v>
      </c>
      <c r="G8" s="47"/>
      <c r="H8" s="48">
        <f t="shared" si="0"/>
        <v>14524.0371</v>
      </c>
    </row>
    <row r="9" spans="1:8" ht="24.6" customHeight="1" x14ac:dyDescent="0.25">
      <c r="A9" s="35" t="s">
        <v>22</v>
      </c>
      <c r="B9" s="35">
        <v>8</v>
      </c>
      <c r="C9" s="48">
        <v>88840.79819999999</v>
      </c>
      <c r="D9" s="48">
        <v>32000</v>
      </c>
      <c r="E9" s="48"/>
      <c r="F9" s="48"/>
      <c r="G9" s="47"/>
      <c r="H9" s="48">
        <f t="shared" si="0"/>
        <v>120840.79819999999</v>
      </c>
    </row>
    <row r="10" spans="1:8" ht="26.45" customHeight="1" x14ac:dyDescent="0.25">
      <c r="A10" s="35" t="s">
        <v>23</v>
      </c>
      <c r="B10" s="35">
        <v>21</v>
      </c>
      <c r="C10" s="48">
        <v>196510.8885</v>
      </c>
      <c r="D10" s="48">
        <v>46137</v>
      </c>
      <c r="E10" s="48">
        <v>242000</v>
      </c>
      <c r="F10" s="48"/>
      <c r="G10" s="47"/>
      <c r="H10" s="48">
        <f t="shared" si="0"/>
        <v>484647.8885</v>
      </c>
    </row>
    <row r="11" spans="1:8" ht="25.5" customHeight="1" x14ac:dyDescent="0.25">
      <c r="A11" s="35" t="s">
        <v>130</v>
      </c>
      <c r="B11" s="35">
        <v>3</v>
      </c>
      <c r="C11" s="48">
        <v>31603.502700000005</v>
      </c>
      <c r="D11" s="48">
        <v>395692</v>
      </c>
      <c r="E11" s="48"/>
      <c r="F11" s="48"/>
      <c r="G11" s="47">
        <v>645000</v>
      </c>
      <c r="H11" s="48">
        <f t="shared" si="0"/>
        <v>1072295.5027000001</v>
      </c>
    </row>
    <row r="12" spans="1:8" ht="27" customHeight="1" x14ac:dyDescent="0.25">
      <c r="A12" s="35" t="s">
        <v>25</v>
      </c>
      <c r="B12" s="35">
        <v>15</v>
      </c>
      <c r="C12" s="48">
        <v>166468.6735</v>
      </c>
      <c r="D12" s="48">
        <v>15000</v>
      </c>
      <c r="E12" s="48"/>
      <c r="F12" s="48"/>
      <c r="G12" s="47"/>
      <c r="H12" s="48">
        <f t="shared" si="0"/>
        <v>181468.6735</v>
      </c>
    </row>
    <row r="13" spans="1:8" ht="25.5" customHeight="1" x14ac:dyDescent="0.25">
      <c r="A13" s="35" t="s">
        <v>26</v>
      </c>
      <c r="B13" s="35">
        <v>4</v>
      </c>
      <c r="C13" s="48">
        <v>39274.3197</v>
      </c>
      <c r="D13" s="48">
        <v>2000</v>
      </c>
      <c r="E13" s="48"/>
      <c r="F13" s="48">
        <v>3000</v>
      </c>
      <c r="G13" s="47"/>
      <c r="H13" s="48">
        <f t="shared" si="0"/>
        <v>44274.3197</v>
      </c>
    </row>
    <row r="14" spans="1:8" ht="29.45" customHeight="1" x14ac:dyDescent="0.25">
      <c r="A14" s="35" t="s">
        <v>27</v>
      </c>
      <c r="B14" s="35">
        <v>5</v>
      </c>
      <c r="C14" s="48">
        <v>52942.705199999997</v>
      </c>
      <c r="D14" s="48">
        <v>8000</v>
      </c>
      <c r="E14" s="48"/>
      <c r="F14" s="48">
        <v>231000</v>
      </c>
      <c r="G14" s="47">
        <v>130000</v>
      </c>
      <c r="H14" s="48">
        <f t="shared" si="0"/>
        <v>421942.70519999997</v>
      </c>
    </row>
    <row r="15" spans="1:8" ht="25.5" customHeight="1" x14ac:dyDescent="0.25">
      <c r="A15" s="35" t="s">
        <v>28</v>
      </c>
      <c r="B15" s="35">
        <v>9</v>
      </c>
      <c r="C15" s="48">
        <v>87065.540099999998</v>
      </c>
      <c r="D15" s="48">
        <v>12000</v>
      </c>
      <c r="E15" s="48"/>
      <c r="F15" s="48"/>
      <c r="G15" s="47"/>
      <c r="H15" s="48">
        <f t="shared" si="0"/>
        <v>99065.540099999998</v>
      </c>
    </row>
    <row r="16" spans="1:8" ht="25.5" customHeight="1" x14ac:dyDescent="0.25">
      <c r="A16" s="36" t="s">
        <v>29</v>
      </c>
      <c r="B16" s="36">
        <v>6</v>
      </c>
      <c r="C16" s="48">
        <v>65448.444600000003</v>
      </c>
      <c r="D16" s="48">
        <v>63200</v>
      </c>
      <c r="E16" s="48"/>
      <c r="F16" s="48"/>
      <c r="G16" s="47">
        <v>2861798</v>
      </c>
      <c r="H16" s="48">
        <f t="shared" si="0"/>
        <v>2990446.4446</v>
      </c>
    </row>
    <row r="17" spans="1:8" ht="24.6" customHeight="1" x14ac:dyDescent="0.25">
      <c r="A17" s="36" t="s">
        <v>30</v>
      </c>
      <c r="B17" s="36">
        <v>147</v>
      </c>
      <c r="C17" s="48">
        <f>1517370.8067+4000</f>
        <v>1521370.8067000001</v>
      </c>
      <c r="D17" s="48">
        <v>450000</v>
      </c>
      <c r="E17" s="48">
        <v>43000</v>
      </c>
      <c r="F17" s="47"/>
      <c r="G17" s="47">
        <v>70000</v>
      </c>
      <c r="H17" s="48">
        <f t="shared" si="0"/>
        <v>2084370.8067000001</v>
      </c>
    </row>
    <row r="18" spans="1:8" ht="27.6" customHeight="1" x14ac:dyDescent="0.25">
      <c r="A18" s="36" t="s">
        <v>31</v>
      </c>
      <c r="B18" s="36">
        <v>11</v>
      </c>
      <c r="C18" s="48">
        <v>103408.76699999999</v>
      </c>
      <c r="D18" s="48">
        <v>12000</v>
      </c>
      <c r="E18" s="48">
        <v>5000</v>
      </c>
      <c r="F18" s="48"/>
      <c r="G18" s="47"/>
      <c r="H18" s="48">
        <f t="shared" si="0"/>
        <v>120408.76699999999</v>
      </c>
    </row>
    <row r="19" spans="1:8" ht="25.9" customHeight="1" x14ac:dyDescent="0.25">
      <c r="A19" s="36" t="s">
        <v>92</v>
      </c>
      <c r="B19" s="36">
        <v>13</v>
      </c>
      <c r="C19" s="48">
        <v>127510.05960000001</v>
      </c>
      <c r="D19" s="48">
        <v>45000</v>
      </c>
      <c r="E19" s="48">
        <v>5000</v>
      </c>
      <c r="F19" s="48"/>
      <c r="G19" s="47">
        <v>20000</v>
      </c>
      <c r="H19" s="48">
        <f>C19+D19+E19+F19+G19</f>
        <v>197510.05960000001</v>
      </c>
    </row>
    <row r="20" spans="1:8" ht="27" customHeight="1" x14ac:dyDescent="0.25">
      <c r="A20" s="36" t="s">
        <v>32</v>
      </c>
      <c r="B20" s="36">
        <v>13</v>
      </c>
      <c r="C20" s="48">
        <v>123786.98640000001</v>
      </c>
      <c r="D20" s="48">
        <v>48000</v>
      </c>
      <c r="E20" s="48"/>
      <c r="F20" s="48">
        <v>120000</v>
      </c>
      <c r="G20" s="47">
        <v>40000</v>
      </c>
      <c r="H20" s="48">
        <f t="shared" si="0"/>
        <v>331786.98639999999</v>
      </c>
    </row>
    <row r="21" spans="1:8" ht="25.5" customHeight="1" x14ac:dyDescent="0.25">
      <c r="A21" s="36" t="s">
        <v>33</v>
      </c>
      <c r="B21" s="36">
        <v>647</v>
      </c>
      <c r="C21" s="48">
        <f>6090325.6802-4000</f>
        <v>6086325.6802000003</v>
      </c>
      <c r="D21" s="48">
        <f>457471-88000</f>
        <v>369471</v>
      </c>
      <c r="E21" s="48">
        <v>75000</v>
      </c>
      <c r="F21" s="48">
        <v>150000</v>
      </c>
      <c r="G21" s="47">
        <v>180000</v>
      </c>
      <c r="H21" s="48">
        <f t="shared" si="0"/>
        <v>6860796.6802000003</v>
      </c>
    </row>
    <row r="22" spans="1:8" s="62" customFormat="1" ht="27" customHeight="1" x14ac:dyDescent="0.25">
      <c r="A22" s="96" t="s">
        <v>97</v>
      </c>
      <c r="B22" s="96">
        <f>SUM(B5:B21)</f>
        <v>989</v>
      </c>
      <c r="C22" s="97">
        <f t="shared" ref="C22:H22" si="1">SUM(C5:C21)</f>
        <v>9567100.0034999996</v>
      </c>
      <c r="D22" s="97">
        <f t="shared" si="1"/>
        <v>1600000</v>
      </c>
      <c r="E22" s="97">
        <f t="shared" si="1"/>
        <v>370000</v>
      </c>
      <c r="F22" s="97">
        <f t="shared" si="1"/>
        <v>800000</v>
      </c>
      <c r="G22" s="97">
        <f t="shared" si="1"/>
        <v>4001798</v>
      </c>
      <c r="H22" s="97">
        <f t="shared" si="1"/>
        <v>16338898.0035</v>
      </c>
    </row>
    <row r="23" spans="1:8" x14ac:dyDescent="0.25">
      <c r="C23" s="95"/>
    </row>
    <row r="24" spans="1:8" x14ac:dyDescent="0.25">
      <c r="C24" s="2"/>
      <c r="D24" s="71"/>
      <c r="E24" s="2"/>
    </row>
    <row r="25" spans="1:8" x14ac:dyDescent="0.25">
      <c r="C25" s="2"/>
    </row>
  </sheetData>
  <mergeCells count="2">
    <mergeCell ref="A3:A4"/>
    <mergeCell ref="C3:G3"/>
  </mergeCells>
  <pageMargins left="0.11811023622047245" right="0.11811023622047245" top="0.74803149606299213" bottom="0.74803149606299213" header="0.31496062992125984" footer="0.31496062992125984"/>
  <pageSetup paperSize="9" scale="92" orientation="portrait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D69E15-E0A6-4A73-BCD4-260102AB8F25}">
  <dimension ref="A2:H25"/>
  <sheetViews>
    <sheetView zoomScaleNormal="100" workbookViewId="0">
      <selection activeCell="A3" sqref="A3:A4"/>
    </sheetView>
  </sheetViews>
  <sheetFormatPr defaultRowHeight="15" x14ac:dyDescent="0.25"/>
  <cols>
    <col min="1" max="1" width="19.85546875" customWidth="1"/>
    <col min="2" max="2" width="6.7109375" customWidth="1"/>
    <col min="3" max="3" width="13.85546875" customWidth="1"/>
    <col min="4" max="4" width="16.28515625" customWidth="1"/>
    <col min="5" max="5" width="12.42578125" customWidth="1"/>
    <col min="6" max="6" width="11.28515625" customWidth="1"/>
    <col min="7" max="7" width="13.5703125" customWidth="1"/>
    <col min="8" max="8" width="14.28515625" customWidth="1"/>
  </cols>
  <sheetData>
    <row r="2" spans="1:8" x14ac:dyDescent="0.25">
      <c r="A2" s="63" t="s">
        <v>182</v>
      </c>
      <c r="B2" s="63"/>
    </row>
    <row r="3" spans="1:8" ht="15.75" customHeight="1" x14ac:dyDescent="0.25">
      <c r="A3" s="131" t="s">
        <v>12</v>
      </c>
      <c r="B3" s="64"/>
      <c r="C3" s="133">
        <v>2027</v>
      </c>
      <c r="D3" s="133"/>
      <c r="E3" s="133"/>
      <c r="F3" s="133"/>
      <c r="G3" s="133"/>
      <c r="H3" s="34"/>
    </row>
    <row r="4" spans="1:8" ht="39" x14ac:dyDescent="0.25">
      <c r="A4" s="132"/>
      <c r="B4" s="65" t="s">
        <v>100</v>
      </c>
      <c r="C4" s="34" t="s">
        <v>13</v>
      </c>
      <c r="D4" s="37" t="s">
        <v>14</v>
      </c>
      <c r="E4" s="37" t="s">
        <v>15</v>
      </c>
      <c r="F4" s="37" t="s">
        <v>16</v>
      </c>
      <c r="G4" s="34" t="s">
        <v>17</v>
      </c>
      <c r="H4" s="37" t="s">
        <v>18</v>
      </c>
    </row>
    <row r="5" spans="1:8" ht="24.6" customHeight="1" x14ac:dyDescent="0.25">
      <c r="A5" s="35" t="s">
        <v>19</v>
      </c>
      <c r="B5" s="35">
        <v>22</v>
      </c>
      <c r="C5" s="48">
        <v>264581.67</v>
      </c>
      <c r="D5" s="48">
        <v>16000</v>
      </c>
      <c r="E5" s="48"/>
      <c r="F5" s="48">
        <f>295000-3000</f>
        <v>292000</v>
      </c>
      <c r="G5" s="47"/>
      <c r="H5" s="48">
        <f>C5+D5+E5+F5+G5</f>
        <v>572581.66999999993</v>
      </c>
    </row>
    <row r="6" spans="1:8" ht="25.5" customHeight="1" x14ac:dyDescent="0.25">
      <c r="A6" s="35" t="s">
        <v>20</v>
      </c>
      <c r="B6" s="35">
        <v>27</v>
      </c>
      <c r="C6" s="48">
        <v>302918.67</v>
      </c>
      <c r="D6" s="48">
        <v>5000</v>
      </c>
      <c r="E6" s="48"/>
      <c r="F6" s="48"/>
      <c r="G6" s="47"/>
      <c r="H6" s="48">
        <f t="shared" ref="H6:H21" si="0">C6+D6+E6+F6+G6</f>
        <v>307918.67</v>
      </c>
    </row>
    <row r="7" spans="1:8" ht="25.5" customHeight="1" x14ac:dyDescent="0.25">
      <c r="A7" s="35" t="s">
        <v>21</v>
      </c>
      <c r="B7" s="35">
        <v>37</v>
      </c>
      <c r="C7" s="48">
        <v>345785.03</v>
      </c>
      <c r="D7" s="48">
        <v>80000</v>
      </c>
      <c r="E7" s="48"/>
      <c r="F7" s="48"/>
      <c r="G7" s="47">
        <v>120000</v>
      </c>
      <c r="H7" s="48">
        <f t="shared" si="0"/>
        <v>545785.03</v>
      </c>
    </row>
    <row r="8" spans="1:8" ht="22.9" customHeight="1" x14ac:dyDescent="0.25">
      <c r="A8" s="35" t="s">
        <v>34</v>
      </c>
      <c r="B8" s="35">
        <v>1</v>
      </c>
      <c r="C8" s="48">
        <v>11075.92</v>
      </c>
      <c r="D8" s="48">
        <v>500</v>
      </c>
      <c r="E8" s="48"/>
      <c r="F8" s="48">
        <v>4000</v>
      </c>
      <c r="G8" s="47"/>
      <c r="H8" s="48">
        <f t="shared" si="0"/>
        <v>15575.92</v>
      </c>
    </row>
    <row r="9" spans="1:8" ht="24.6" customHeight="1" x14ac:dyDescent="0.25">
      <c r="A9" s="35" t="s">
        <v>22</v>
      </c>
      <c r="B9" s="35">
        <v>7</v>
      </c>
      <c r="C9" s="48">
        <v>85473.16</v>
      </c>
      <c r="D9" s="48">
        <v>32000</v>
      </c>
      <c r="E9" s="48"/>
      <c r="F9" s="48"/>
      <c r="G9" s="47"/>
      <c r="H9" s="48">
        <f t="shared" si="0"/>
        <v>117473.16</v>
      </c>
    </row>
    <row r="10" spans="1:8" ht="22.9" customHeight="1" x14ac:dyDescent="0.25">
      <c r="A10" s="35" t="s">
        <v>23</v>
      </c>
      <c r="B10" s="35">
        <v>22</v>
      </c>
      <c r="C10" s="48">
        <v>224634.91</v>
      </c>
      <c r="D10" s="48">
        <v>46137</v>
      </c>
      <c r="E10" s="48">
        <v>242000</v>
      </c>
      <c r="F10" s="48"/>
      <c r="G10" s="47"/>
      <c r="H10" s="48">
        <f t="shared" si="0"/>
        <v>512771.91000000003</v>
      </c>
    </row>
    <row r="11" spans="1:8" ht="25.5" customHeight="1" x14ac:dyDescent="0.25">
      <c r="A11" s="35" t="s">
        <v>130</v>
      </c>
      <c r="B11" s="35">
        <v>3</v>
      </c>
      <c r="C11" s="48">
        <v>34209.120000000003</v>
      </c>
      <c r="D11" s="48">
        <v>395692</v>
      </c>
      <c r="E11" s="48"/>
      <c r="F11" s="48"/>
      <c r="G11" s="47">
        <v>523383</v>
      </c>
      <c r="H11" s="48">
        <f t="shared" si="0"/>
        <v>953284.12</v>
      </c>
    </row>
    <row r="12" spans="1:8" ht="27" customHeight="1" x14ac:dyDescent="0.25">
      <c r="A12" s="35" t="s">
        <v>25</v>
      </c>
      <c r="B12" s="35">
        <v>15</v>
      </c>
      <c r="C12" s="48">
        <v>175891.7</v>
      </c>
      <c r="D12" s="48">
        <v>15000</v>
      </c>
      <c r="E12" s="48"/>
      <c r="F12" s="48"/>
      <c r="G12" s="47"/>
      <c r="H12" s="48">
        <f t="shared" si="0"/>
        <v>190891.7</v>
      </c>
    </row>
    <row r="13" spans="1:8" ht="25.5" customHeight="1" x14ac:dyDescent="0.25">
      <c r="A13" s="35" t="s">
        <v>26</v>
      </c>
      <c r="B13" s="35">
        <v>4</v>
      </c>
      <c r="C13" s="48">
        <v>42340.72</v>
      </c>
      <c r="D13" s="48">
        <v>2000</v>
      </c>
      <c r="E13" s="48"/>
      <c r="F13" s="48">
        <v>3000</v>
      </c>
      <c r="G13" s="47"/>
      <c r="H13" s="48">
        <f t="shared" si="0"/>
        <v>47340.72</v>
      </c>
    </row>
    <row r="14" spans="1:8" ht="27.6" customHeight="1" x14ac:dyDescent="0.25">
      <c r="A14" s="35" t="s">
        <v>27</v>
      </c>
      <c r="B14" s="35">
        <v>5</v>
      </c>
      <c r="C14" s="48">
        <v>55782.38</v>
      </c>
      <c r="D14" s="48">
        <v>8000</v>
      </c>
      <c r="E14" s="48"/>
      <c r="F14" s="48">
        <v>231000</v>
      </c>
      <c r="G14" s="47">
        <v>110000</v>
      </c>
      <c r="H14" s="48">
        <f t="shared" si="0"/>
        <v>404782.38</v>
      </c>
    </row>
    <row r="15" spans="1:8" ht="25.5" customHeight="1" x14ac:dyDescent="0.25">
      <c r="A15" s="35" t="s">
        <v>28</v>
      </c>
      <c r="B15" s="35">
        <v>9</v>
      </c>
      <c r="C15" s="48">
        <v>92558.74</v>
      </c>
      <c r="D15" s="48">
        <v>12000</v>
      </c>
      <c r="E15" s="48"/>
      <c r="F15" s="48"/>
      <c r="G15" s="47"/>
      <c r="H15" s="48">
        <f t="shared" si="0"/>
        <v>104558.74</v>
      </c>
    </row>
    <row r="16" spans="1:8" ht="25.5" customHeight="1" x14ac:dyDescent="0.25">
      <c r="A16" s="36" t="s">
        <v>29</v>
      </c>
      <c r="B16" s="36">
        <v>6</v>
      </c>
      <c r="C16" s="48">
        <v>76141.52</v>
      </c>
      <c r="D16" s="48">
        <v>63200</v>
      </c>
      <c r="E16" s="48"/>
      <c r="F16" s="48"/>
      <c r="G16" s="47">
        <v>2905000</v>
      </c>
      <c r="H16" s="48">
        <f t="shared" si="0"/>
        <v>3044341.52</v>
      </c>
    </row>
    <row r="17" spans="1:8" ht="24.6" customHeight="1" x14ac:dyDescent="0.25">
      <c r="A17" s="36" t="s">
        <v>30</v>
      </c>
      <c r="B17" s="36">
        <v>147</v>
      </c>
      <c r="C17" s="48">
        <f>1597680.17+9000</f>
        <v>1606680.17</v>
      </c>
      <c r="D17" s="48">
        <v>450000</v>
      </c>
      <c r="E17" s="48">
        <v>43000</v>
      </c>
      <c r="F17" s="47"/>
      <c r="G17" s="47">
        <v>60000</v>
      </c>
      <c r="H17" s="48">
        <f t="shared" si="0"/>
        <v>2159680.17</v>
      </c>
    </row>
    <row r="18" spans="1:8" ht="23.45" customHeight="1" x14ac:dyDescent="0.25">
      <c r="A18" s="36" t="s">
        <v>31</v>
      </c>
      <c r="B18" s="36">
        <v>11</v>
      </c>
      <c r="C18" s="48">
        <v>112958.08</v>
      </c>
      <c r="D18" s="48">
        <v>12000</v>
      </c>
      <c r="E18" s="48">
        <v>5000</v>
      </c>
      <c r="F18" s="48"/>
      <c r="G18" s="47"/>
      <c r="H18" s="48">
        <f t="shared" si="0"/>
        <v>129958.08</v>
      </c>
    </row>
    <row r="19" spans="1:8" ht="25.9" customHeight="1" x14ac:dyDescent="0.25">
      <c r="A19" s="36" t="s">
        <v>92</v>
      </c>
      <c r="B19" s="36">
        <v>13</v>
      </c>
      <c r="C19" s="48">
        <v>135032.04999999999</v>
      </c>
      <c r="D19" s="48">
        <v>45000</v>
      </c>
      <c r="E19" s="48">
        <v>5000</v>
      </c>
      <c r="F19" s="48"/>
      <c r="G19" s="47"/>
      <c r="H19" s="48">
        <f>C19+D19+E19+F19+G19</f>
        <v>185032.05</v>
      </c>
    </row>
    <row r="20" spans="1:8" ht="25.15" customHeight="1" x14ac:dyDescent="0.25">
      <c r="A20" s="36" t="s">
        <v>32</v>
      </c>
      <c r="B20" s="36">
        <v>13</v>
      </c>
      <c r="C20" s="48">
        <v>134792.49</v>
      </c>
      <c r="D20" s="48">
        <v>48000</v>
      </c>
      <c r="E20" s="48"/>
      <c r="F20" s="48">
        <v>120000</v>
      </c>
      <c r="G20" s="47">
        <v>25000</v>
      </c>
      <c r="H20" s="48">
        <f t="shared" si="0"/>
        <v>327792.49</v>
      </c>
    </row>
    <row r="21" spans="1:8" ht="25.5" customHeight="1" x14ac:dyDescent="0.25">
      <c r="A21" s="36" t="s">
        <v>33</v>
      </c>
      <c r="B21" s="36">
        <v>654</v>
      </c>
      <c r="C21" s="48">
        <f>74093.96+200558+4887643.73+1302527.32+0.87+16453.79</f>
        <v>6481277.6700000009</v>
      </c>
      <c r="D21" s="48">
        <f>457471-88000</f>
        <v>369471</v>
      </c>
      <c r="E21" s="48">
        <v>75000</v>
      </c>
      <c r="F21" s="48">
        <v>150000</v>
      </c>
      <c r="G21" s="47">
        <v>150000</v>
      </c>
      <c r="H21" s="48">
        <f t="shared" si="0"/>
        <v>7225748.6700000009</v>
      </c>
    </row>
    <row r="22" spans="1:8" s="62" customFormat="1" ht="27" customHeight="1" x14ac:dyDescent="0.25">
      <c r="A22" s="96" t="s">
        <v>97</v>
      </c>
      <c r="B22" s="96">
        <f>SUM(B5:B21)</f>
        <v>996</v>
      </c>
      <c r="C22" s="97">
        <f t="shared" ref="C22:H22" si="1">SUM(C5:C21)</f>
        <v>10182134</v>
      </c>
      <c r="D22" s="97">
        <f t="shared" si="1"/>
        <v>1600000</v>
      </c>
      <c r="E22" s="97">
        <f t="shared" si="1"/>
        <v>370000</v>
      </c>
      <c r="F22" s="97">
        <f t="shared" si="1"/>
        <v>800000</v>
      </c>
      <c r="G22" s="97">
        <f t="shared" si="1"/>
        <v>3893383</v>
      </c>
      <c r="H22" s="97">
        <f t="shared" si="1"/>
        <v>16845517.000000004</v>
      </c>
    </row>
    <row r="23" spans="1:8" x14ac:dyDescent="0.25">
      <c r="C23" s="95"/>
    </row>
    <row r="24" spans="1:8" x14ac:dyDescent="0.25">
      <c r="C24" s="2"/>
      <c r="D24" s="71"/>
      <c r="E24" s="2"/>
    </row>
    <row r="25" spans="1:8" x14ac:dyDescent="0.25">
      <c r="C25" s="2"/>
    </row>
  </sheetData>
  <mergeCells count="2">
    <mergeCell ref="A3:A4"/>
    <mergeCell ref="C3:G3"/>
  </mergeCells>
  <pageMargins left="0.11811023622047245" right="0.11811023622047245" top="0.74803149606299213" bottom="0.74803149606299213" header="0.31496062992125984" footer="0.31496062992125984"/>
  <pageSetup paperSize="9" scale="92" orientation="portrait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CF0798-B9F8-4F67-8817-BAA5F939BE39}">
  <dimension ref="A2:K25"/>
  <sheetViews>
    <sheetView zoomScaleNormal="100" workbookViewId="0">
      <selection activeCell="A3" sqref="A3:A4"/>
    </sheetView>
  </sheetViews>
  <sheetFormatPr defaultRowHeight="15" x14ac:dyDescent="0.25"/>
  <cols>
    <col min="1" max="1" width="19.85546875" customWidth="1"/>
    <col min="2" max="2" width="10" customWidth="1"/>
    <col min="3" max="3" width="13.85546875" customWidth="1"/>
    <col min="4" max="4" width="16.28515625" customWidth="1"/>
    <col min="5" max="5" width="12.42578125" customWidth="1"/>
    <col min="6" max="6" width="11.28515625" customWidth="1"/>
    <col min="7" max="7" width="13.5703125" customWidth="1"/>
    <col min="8" max="8" width="14.28515625" customWidth="1"/>
    <col min="11" max="11" width="11.140625" bestFit="1" customWidth="1"/>
  </cols>
  <sheetData>
    <row r="2" spans="1:8" x14ac:dyDescent="0.25">
      <c r="A2" s="63" t="s">
        <v>183</v>
      </c>
      <c r="B2" s="63"/>
    </row>
    <row r="3" spans="1:8" ht="15.75" customHeight="1" x14ac:dyDescent="0.25">
      <c r="A3" s="131" t="s">
        <v>12</v>
      </c>
      <c r="B3" s="64"/>
      <c r="C3" s="133">
        <v>2028</v>
      </c>
      <c r="D3" s="133"/>
      <c r="E3" s="133"/>
      <c r="F3" s="133"/>
      <c r="G3" s="133"/>
      <c r="H3" s="34"/>
    </row>
    <row r="4" spans="1:8" ht="26.25" x14ac:dyDescent="0.25">
      <c r="A4" s="132"/>
      <c r="B4" s="65" t="s">
        <v>100</v>
      </c>
      <c r="C4" s="34" t="s">
        <v>13</v>
      </c>
      <c r="D4" s="37" t="s">
        <v>14</v>
      </c>
      <c r="E4" s="37" t="s">
        <v>15</v>
      </c>
      <c r="F4" s="37" t="s">
        <v>16</v>
      </c>
      <c r="G4" s="34" t="s">
        <v>17</v>
      </c>
      <c r="H4" s="37" t="s">
        <v>18</v>
      </c>
    </row>
    <row r="5" spans="1:8" ht="22.9" customHeight="1" x14ac:dyDescent="0.25">
      <c r="A5" s="35" t="s">
        <v>19</v>
      </c>
      <c r="B5" s="35">
        <v>22</v>
      </c>
      <c r="C5" s="48">
        <v>264581.67</v>
      </c>
      <c r="D5" s="48">
        <v>16000</v>
      </c>
      <c r="E5" s="48"/>
      <c r="F5" s="48">
        <f>295000-3000</f>
        <v>292000</v>
      </c>
      <c r="G5" s="47"/>
      <c r="H5" s="48">
        <f>C5+D5+E5+F5+G5</f>
        <v>572581.66999999993</v>
      </c>
    </row>
    <row r="6" spans="1:8" ht="25.5" customHeight="1" x14ac:dyDescent="0.25">
      <c r="A6" s="35" t="s">
        <v>20</v>
      </c>
      <c r="B6" s="35">
        <v>27</v>
      </c>
      <c r="C6" s="48">
        <v>302918.67</v>
      </c>
      <c r="D6" s="48">
        <v>5000</v>
      </c>
      <c r="E6" s="48"/>
      <c r="F6" s="48"/>
      <c r="G6" s="47"/>
      <c r="H6" s="48">
        <f t="shared" ref="H6:H21" si="0">C6+D6+E6+F6+G6</f>
        <v>307918.67</v>
      </c>
    </row>
    <row r="7" spans="1:8" ht="25.5" customHeight="1" x14ac:dyDescent="0.25">
      <c r="A7" s="35" t="s">
        <v>21</v>
      </c>
      <c r="B7" s="35">
        <v>37</v>
      </c>
      <c r="C7" s="48">
        <v>345785.03</v>
      </c>
      <c r="D7" s="48">
        <v>80000</v>
      </c>
      <c r="E7" s="48"/>
      <c r="F7" s="48"/>
      <c r="G7" s="47">
        <v>55000</v>
      </c>
      <c r="H7" s="48">
        <f t="shared" si="0"/>
        <v>480785.03</v>
      </c>
    </row>
    <row r="8" spans="1:8" ht="19.5" customHeight="1" x14ac:dyDescent="0.25">
      <c r="A8" s="35" t="s">
        <v>34</v>
      </c>
      <c r="B8" s="35">
        <v>1</v>
      </c>
      <c r="C8" s="48">
        <v>11075.92</v>
      </c>
      <c r="D8" s="48">
        <v>500</v>
      </c>
      <c r="E8" s="48"/>
      <c r="F8" s="48">
        <v>4000</v>
      </c>
      <c r="G8" s="47"/>
      <c r="H8" s="48">
        <f t="shared" si="0"/>
        <v>15575.92</v>
      </c>
    </row>
    <row r="9" spans="1:8" ht="24.6" customHeight="1" x14ac:dyDescent="0.25">
      <c r="A9" s="35" t="s">
        <v>22</v>
      </c>
      <c r="B9" s="35">
        <v>7</v>
      </c>
      <c r="C9" s="48">
        <v>85473.16</v>
      </c>
      <c r="D9" s="48">
        <v>32000</v>
      </c>
      <c r="E9" s="48"/>
      <c r="F9" s="48"/>
      <c r="G9" s="47"/>
      <c r="H9" s="48">
        <f t="shared" si="0"/>
        <v>117473.16</v>
      </c>
    </row>
    <row r="10" spans="1:8" ht="20.45" customHeight="1" x14ac:dyDescent="0.25">
      <c r="A10" s="35" t="s">
        <v>23</v>
      </c>
      <c r="B10" s="35">
        <v>22</v>
      </c>
      <c r="C10" s="48">
        <v>224634.91</v>
      </c>
      <c r="D10" s="48">
        <v>76696</v>
      </c>
      <c r="E10" s="48">
        <v>264000</v>
      </c>
      <c r="F10" s="48"/>
      <c r="G10" s="47"/>
      <c r="H10" s="48">
        <f t="shared" si="0"/>
        <v>565330.91</v>
      </c>
    </row>
    <row r="11" spans="1:8" ht="25.5" customHeight="1" x14ac:dyDescent="0.25">
      <c r="A11" s="35" t="s">
        <v>130</v>
      </c>
      <c r="B11" s="35">
        <v>3</v>
      </c>
      <c r="C11" s="48">
        <v>34209.120000000003</v>
      </c>
      <c r="D11" s="48">
        <v>395692</v>
      </c>
      <c r="E11" s="48"/>
      <c r="F11" s="48"/>
      <c r="G11" s="47">
        <v>460000</v>
      </c>
      <c r="H11" s="48">
        <f t="shared" si="0"/>
        <v>889901.12</v>
      </c>
    </row>
    <row r="12" spans="1:8" ht="27" customHeight="1" x14ac:dyDescent="0.25">
      <c r="A12" s="35" t="s">
        <v>25</v>
      </c>
      <c r="B12" s="35">
        <v>15</v>
      </c>
      <c r="C12" s="48">
        <v>175891.7</v>
      </c>
      <c r="D12" s="48">
        <v>15000</v>
      </c>
      <c r="E12" s="48"/>
      <c r="F12" s="48"/>
      <c r="G12" s="47"/>
      <c r="H12" s="48">
        <f t="shared" si="0"/>
        <v>190891.7</v>
      </c>
    </row>
    <row r="13" spans="1:8" ht="25.5" customHeight="1" x14ac:dyDescent="0.25">
      <c r="A13" s="35" t="s">
        <v>26</v>
      </c>
      <c r="B13" s="35">
        <v>4</v>
      </c>
      <c r="C13" s="48">
        <v>42340.72</v>
      </c>
      <c r="D13" s="48">
        <v>2000</v>
      </c>
      <c r="E13" s="48"/>
      <c r="F13" s="48">
        <v>3000</v>
      </c>
      <c r="G13" s="47"/>
      <c r="H13" s="48">
        <f t="shared" si="0"/>
        <v>47340.72</v>
      </c>
    </row>
    <row r="14" spans="1:8" ht="25.9" customHeight="1" x14ac:dyDescent="0.25">
      <c r="A14" s="35" t="s">
        <v>27</v>
      </c>
      <c r="B14" s="35">
        <v>5</v>
      </c>
      <c r="C14" s="48">
        <v>55782.38</v>
      </c>
      <c r="D14" s="48">
        <v>8000</v>
      </c>
      <c r="E14" s="48"/>
      <c r="F14" s="48">
        <v>231000</v>
      </c>
      <c r="G14" s="47">
        <v>110000</v>
      </c>
      <c r="H14" s="48">
        <f t="shared" si="0"/>
        <v>404782.38</v>
      </c>
    </row>
    <row r="15" spans="1:8" ht="25.5" customHeight="1" x14ac:dyDescent="0.25">
      <c r="A15" s="35" t="s">
        <v>28</v>
      </c>
      <c r="B15" s="35">
        <v>9</v>
      </c>
      <c r="C15" s="48">
        <v>92558.74</v>
      </c>
      <c r="D15" s="48">
        <v>12000</v>
      </c>
      <c r="E15" s="48"/>
      <c r="F15" s="48"/>
      <c r="G15" s="47"/>
      <c r="H15" s="48">
        <f t="shared" si="0"/>
        <v>104558.74</v>
      </c>
    </row>
    <row r="16" spans="1:8" ht="25.5" customHeight="1" x14ac:dyDescent="0.25">
      <c r="A16" s="36" t="s">
        <v>29</v>
      </c>
      <c r="B16" s="36">
        <v>6</v>
      </c>
      <c r="C16" s="48">
        <v>76141.52</v>
      </c>
      <c r="D16" s="48">
        <v>63200</v>
      </c>
      <c r="E16" s="48"/>
      <c r="F16" s="48"/>
      <c r="G16" s="47">
        <v>3332631</v>
      </c>
      <c r="H16" s="48">
        <f t="shared" si="0"/>
        <v>3471972.52</v>
      </c>
    </row>
    <row r="17" spans="1:11" ht="21.6" customHeight="1" x14ac:dyDescent="0.25">
      <c r="A17" s="36" t="s">
        <v>30</v>
      </c>
      <c r="B17" s="36">
        <v>147</v>
      </c>
      <c r="C17" s="48">
        <v>1622441.92</v>
      </c>
      <c r="D17" s="48">
        <v>450000</v>
      </c>
      <c r="E17" s="48">
        <v>43000</v>
      </c>
      <c r="F17" s="47"/>
      <c r="G17" s="47">
        <v>40000</v>
      </c>
      <c r="H17" s="48">
        <f t="shared" si="0"/>
        <v>2155441.92</v>
      </c>
    </row>
    <row r="18" spans="1:11" ht="24" customHeight="1" x14ac:dyDescent="0.25">
      <c r="A18" s="36" t="s">
        <v>31</v>
      </c>
      <c r="B18" s="36">
        <v>11</v>
      </c>
      <c r="C18" s="48">
        <v>112958.08</v>
      </c>
      <c r="D18" s="48">
        <v>12000</v>
      </c>
      <c r="E18" s="48">
        <v>5000</v>
      </c>
      <c r="F18" s="48"/>
      <c r="G18" s="47"/>
      <c r="H18" s="48">
        <f t="shared" si="0"/>
        <v>129958.08</v>
      </c>
    </row>
    <row r="19" spans="1:11" ht="25.9" customHeight="1" x14ac:dyDescent="0.25">
      <c r="A19" s="36" t="s">
        <v>92</v>
      </c>
      <c r="B19" s="36">
        <v>13</v>
      </c>
      <c r="C19" s="48">
        <v>135032.04999999999</v>
      </c>
      <c r="D19" s="48">
        <v>65000</v>
      </c>
      <c r="E19" s="48">
        <v>10000</v>
      </c>
      <c r="F19" s="48"/>
      <c r="G19" s="47"/>
      <c r="H19" s="48">
        <f>C19+D19+E19+F19+G19</f>
        <v>210032.05</v>
      </c>
    </row>
    <row r="20" spans="1:11" ht="28.9" customHeight="1" x14ac:dyDescent="0.25">
      <c r="A20" s="36" t="s">
        <v>32</v>
      </c>
      <c r="B20" s="36">
        <v>13</v>
      </c>
      <c r="C20" s="48">
        <v>134792.49</v>
      </c>
      <c r="D20" s="48">
        <v>48000</v>
      </c>
      <c r="E20" s="48"/>
      <c r="F20" s="48">
        <v>120000</v>
      </c>
      <c r="G20" s="47">
        <v>25000</v>
      </c>
      <c r="H20" s="48">
        <f t="shared" si="0"/>
        <v>327792.49</v>
      </c>
    </row>
    <row r="21" spans="1:11" ht="25.5" customHeight="1" x14ac:dyDescent="0.25">
      <c r="A21" s="36" t="s">
        <v>33</v>
      </c>
      <c r="B21" s="36">
        <v>654</v>
      </c>
      <c r="C21" s="48">
        <f>74093.96+200558+4887643.73+1302537.23+51593</f>
        <v>6516425.9199999999</v>
      </c>
      <c r="D21" s="48">
        <f>457471-18000</f>
        <v>439471</v>
      </c>
      <c r="E21" s="48">
        <v>78000</v>
      </c>
      <c r="F21" s="48">
        <f>150000+20000</f>
        <v>170000</v>
      </c>
      <c r="G21" s="47">
        <v>150000</v>
      </c>
      <c r="H21" s="48">
        <f t="shared" si="0"/>
        <v>7353896.9199999999</v>
      </c>
    </row>
    <row r="22" spans="1:11" s="62" customFormat="1" ht="27" customHeight="1" x14ac:dyDescent="0.25">
      <c r="A22" s="96" t="s">
        <v>97</v>
      </c>
      <c r="B22" s="96">
        <f>SUM(B5:B21)</f>
        <v>996</v>
      </c>
      <c r="C22" s="97">
        <f t="shared" ref="C22:H22" si="1">SUM(C5:C21)</f>
        <v>10233044</v>
      </c>
      <c r="D22" s="97">
        <f t="shared" si="1"/>
        <v>1720559</v>
      </c>
      <c r="E22" s="97">
        <f t="shared" si="1"/>
        <v>400000</v>
      </c>
      <c r="F22" s="97">
        <f t="shared" si="1"/>
        <v>820000</v>
      </c>
      <c r="G22" s="97">
        <f t="shared" si="1"/>
        <v>4172631</v>
      </c>
      <c r="H22" s="97">
        <f t="shared" si="1"/>
        <v>17346234</v>
      </c>
      <c r="K22" s="68"/>
    </row>
    <row r="23" spans="1:11" x14ac:dyDescent="0.25">
      <c r="C23" s="95"/>
      <c r="K23" s="2"/>
    </row>
    <row r="24" spans="1:11" x14ac:dyDescent="0.25">
      <c r="C24" s="2"/>
      <c r="D24" s="2"/>
    </row>
    <row r="25" spans="1:11" x14ac:dyDescent="0.25">
      <c r="C25" s="2"/>
    </row>
  </sheetData>
  <mergeCells count="2">
    <mergeCell ref="A3:A4"/>
    <mergeCell ref="C3:G3"/>
  </mergeCells>
  <pageMargins left="0.11811023622047245" right="0.11811023622047245" top="0.74803149606299213" bottom="0.74803149606299213" header="0.31496062992125984" footer="0.31496062992125984"/>
  <pageSetup paperSize="9" scale="89" orientation="portrait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FC02AB-A082-44A7-BE18-5929679CD817}">
  <dimension ref="A2:K25"/>
  <sheetViews>
    <sheetView zoomScaleNormal="100" workbookViewId="0">
      <selection activeCell="A3" sqref="A3:A4"/>
    </sheetView>
  </sheetViews>
  <sheetFormatPr defaultRowHeight="15" x14ac:dyDescent="0.25"/>
  <cols>
    <col min="1" max="1" width="19.85546875" customWidth="1"/>
    <col min="2" max="2" width="10" customWidth="1"/>
    <col min="3" max="3" width="13.85546875" customWidth="1"/>
    <col min="4" max="4" width="16.28515625" customWidth="1"/>
    <col min="5" max="5" width="12.42578125" customWidth="1"/>
    <col min="6" max="6" width="11.28515625" customWidth="1"/>
    <col min="7" max="7" width="13.5703125" customWidth="1"/>
    <col min="8" max="8" width="14.28515625" customWidth="1"/>
    <col min="11" max="11" width="11.140625" bestFit="1" customWidth="1"/>
  </cols>
  <sheetData>
    <row r="2" spans="1:8" x14ac:dyDescent="0.25">
      <c r="A2" s="63" t="s">
        <v>184</v>
      </c>
      <c r="B2" s="63"/>
    </row>
    <row r="3" spans="1:8" ht="15.75" customHeight="1" x14ac:dyDescent="0.25">
      <c r="A3" s="131" t="s">
        <v>12</v>
      </c>
      <c r="B3" s="64"/>
      <c r="C3" s="133">
        <v>2029</v>
      </c>
      <c r="D3" s="133"/>
      <c r="E3" s="133"/>
      <c r="F3" s="133"/>
      <c r="G3" s="133"/>
      <c r="H3" s="34"/>
    </row>
    <row r="4" spans="1:8" ht="26.25" x14ac:dyDescent="0.25">
      <c r="A4" s="132"/>
      <c r="B4" s="65" t="s">
        <v>100</v>
      </c>
      <c r="C4" s="34" t="s">
        <v>13</v>
      </c>
      <c r="D4" s="37" t="s">
        <v>14</v>
      </c>
      <c r="E4" s="37" t="s">
        <v>15</v>
      </c>
      <c r="F4" s="37" t="s">
        <v>16</v>
      </c>
      <c r="G4" s="34" t="s">
        <v>17</v>
      </c>
      <c r="H4" s="37" t="s">
        <v>18</v>
      </c>
    </row>
    <row r="5" spans="1:8" ht="24" customHeight="1" x14ac:dyDescent="0.25">
      <c r="A5" s="35" t="s">
        <v>19</v>
      </c>
      <c r="B5" s="35">
        <v>22</v>
      </c>
      <c r="C5" s="48">
        <v>264581.67</v>
      </c>
      <c r="D5" s="48">
        <v>16000</v>
      </c>
      <c r="E5" s="48"/>
      <c r="F5" s="48">
        <f>295000-3000</f>
        <v>292000</v>
      </c>
      <c r="G5" s="47"/>
      <c r="H5" s="48">
        <f>C5+D5+E5+F5+G5</f>
        <v>572581.66999999993</v>
      </c>
    </row>
    <row r="6" spans="1:8" ht="25.5" customHeight="1" x14ac:dyDescent="0.25">
      <c r="A6" s="35" t="s">
        <v>20</v>
      </c>
      <c r="B6" s="35">
        <v>27</v>
      </c>
      <c r="C6" s="48">
        <v>302918.67</v>
      </c>
      <c r="D6" s="48">
        <v>5000</v>
      </c>
      <c r="E6" s="48"/>
      <c r="F6" s="48"/>
      <c r="G6" s="47"/>
      <c r="H6" s="48">
        <f t="shared" ref="H6:H21" si="0">C6+D6+E6+F6+G6</f>
        <v>307918.67</v>
      </c>
    </row>
    <row r="7" spans="1:8" ht="25.5" customHeight="1" x14ac:dyDescent="0.25">
      <c r="A7" s="35" t="s">
        <v>21</v>
      </c>
      <c r="B7" s="35">
        <v>37</v>
      </c>
      <c r="C7" s="48">
        <v>345785.03</v>
      </c>
      <c r="D7" s="48">
        <f>80000+30000</f>
        <v>110000</v>
      </c>
      <c r="E7" s="48"/>
      <c r="F7" s="48"/>
      <c r="G7" s="47">
        <v>55000</v>
      </c>
      <c r="H7" s="48">
        <f t="shared" si="0"/>
        <v>510785.03</v>
      </c>
    </row>
    <row r="8" spans="1:8" ht="19.5" customHeight="1" x14ac:dyDescent="0.25">
      <c r="A8" s="35" t="s">
        <v>34</v>
      </c>
      <c r="B8" s="35">
        <v>1</v>
      </c>
      <c r="C8" s="48">
        <v>11075.92</v>
      </c>
      <c r="D8" s="48">
        <v>500</v>
      </c>
      <c r="E8" s="48"/>
      <c r="F8" s="48">
        <v>4000</v>
      </c>
      <c r="G8" s="47"/>
      <c r="H8" s="48">
        <f t="shared" si="0"/>
        <v>15575.92</v>
      </c>
    </row>
    <row r="9" spans="1:8" ht="20.45" customHeight="1" x14ac:dyDescent="0.25">
      <c r="A9" s="35" t="s">
        <v>22</v>
      </c>
      <c r="B9" s="35">
        <v>7</v>
      </c>
      <c r="C9" s="48">
        <v>85473.16</v>
      </c>
      <c r="D9" s="48">
        <v>32000</v>
      </c>
      <c r="E9" s="48"/>
      <c r="F9" s="48"/>
      <c r="G9" s="47"/>
      <c r="H9" s="48">
        <f t="shared" si="0"/>
        <v>117473.16</v>
      </c>
    </row>
    <row r="10" spans="1:8" ht="21.6" customHeight="1" x14ac:dyDescent="0.25">
      <c r="A10" s="35" t="s">
        <v>23</v>
      </c>
      <c r="B10" s="35">
        <v>22</v>
      </c>
      <c r="C10" s="48">
        <v>224634.91</v>
      </c>
      <c r="D10" s="48">
        <v>76696</v>
      </c>
      <c r="E10" s="48">
        <f>264000+33000</f>
        <v>297000</v>
      </c>
      <c r="F10" s="48"/>
      <c r="G10" s="47"/>
      <c r="H10" s="48">
        <f t="shared" si="0"/>
        <v>598330.91</v>
      </c>
    </row>
    <row r="11" spans="1:8" ht="25.5" customHeight="1" x14ac:dyDescent="0.25">
      <c r="A11" s="35" t="s">
        <v>130</v>
      </c>
      <c r="B11" s="35">
        <v>3</v>
      </c>
      <c r="C11" s="48">
        <v>34209.120000000003</v>
      </c>
      <c r="D11" s="48">
        <v>395692</v>
      </c>
      <c r="E11" s="48"/>
      <c r="F11" s="48"/>
      <c r="G11" s="47">
        <v>740000</v>
      </c>
      <c r="H11" s="48">
        <f t="shared" si="0"/>
        <v>1169901.1200000001</v>
      </c>
    </row>
    <row r="12" spans="1:8" ht="27" customHeight="1" x14ac:dyDescent="0.25">
      <c r="A12" s="35" t="s">
        <v>25</v>
      </c>
      <c r="B12" s="35">
        <v>15</v>
      </c>
      <c r="C12" s="48">
        <v>175891.7</v>
      </c>
      <c r="D12" s="48">
        <v>15000</v>
      </c>
      <c r="E12" s="48"/>
      <c r="F12" s="48"/>
      <c r="G12" s="47"/>
      <c r="H12" s="48">
        <f t="shared" si="0"/>
        <v>190891.7</v>
      </c>
    </row>
    <row r="13" spans="1:8" ht="25.5" customHeight="1" x14ac:dyDescent="0.25">
      <c r="A13" s="35" t="s">
        <v>26</v>
      </c>
      <c r="B13" s="35">
        <v>4</v>
      </c>
      <c r="C13" s="48">
        <v>42340.72</v>
      </c>
      <c r="D13" s="48">
        <v>2000</v>
      </c>
      <c r="E13" s="48"/>
      <c r="F13" s="48">
        <v>3000</v>
      </c>
      <c r="G13" s="47"/>
      <c r="H13" s="48">
        <f t="shared" si="0"/>
        <v>47340.72</v>
      </c>
    </row>
    <row r="14" spans="1:8" ht="25.15" customHeight="1" x14ac:dyDescent="0.25">
      <c r="A14" s="35" t="s">
        <v>27</v>
      </c>
      <c r="B14" s="35">
        <v>5</v>
      </c>
      <c r="C14" s="48">
        <v>55782.38</v>
      </c>
      <c r="D14" s="48">
        <v>8000</v>
      </c>
      <c r="E14" s="48"/>
      <c r="F14" s="48">
        <v>231000</v>
      </c>
      <c r="G14" s="47">
        <v>110000</v>
      </c>
      <c r="H14" s="48">
        <f t="shared" si="0"/>
        <v>404782.38</v>
      </c>
    </row>
    <row r="15" spans="1:8" ht="25.5" customHeight="1" x14ac:dyDescent="0.25">
      <c r="A15" s="35" t="s">
        <v>28</v>
      </c>
      <c r="B15" s="35">
        <v>9</v>
      </c>
      <c r="C15" s="48">
        <v>92558.74</v>
      </c>
      <c r="D15" s="48">
        <v>12000</v>
      </c>
      <c r="E15" s="48"/>
      <c r="F15" s="48"/>
      <c r="G15" s="47"/>
      <c r="H15" s="48">
        <f t="shared" si="0"/>
        <v>104558.74</v>
      </c>
    </row>
    <row r="16" spans="1:8" ht="25.5" customHeight="1" x14ac:dyDescent="0.25">
      <c r="A16" s="36" t="s">
        <v>29</v>
      </c>
      <c r="B16" s="36">
        <v>6</v>
      </c>
      <c r="C16" s="48">
        <v>76141.52</v>
      </c>
      <c r="D16" s="48">
        <v>63200</v>
      </c>
      <c r="E16" s="48"/>
      <c r="F16" s="48"/>
      <c r="G16" s="47">
        <v>3647894</v>
      </c>
      <c r="H16" s="48">
        <f t="shared" si="0"/>
        <v>3787235.52</v>
      </c>
    </row>
    <row r="17" spans="1:11" ht="22.9" customHeight="1" x14ac:dyDescent="0.25">
      <c r="A17" s="36" t="s">
        <v>30</v>
      </c>
      <c r="B17" s="36">
        <v>147</v>
      </c>
      <c r="C17" s="48">
        <v>1622441.92</v>
      </c>
      <c r="D17" s="48">
        <f>450000+39441+10000</f>
        <v>499441</v>
      </c>
      <c r="E17" s="48">
        <v>53000</v>
      </c>
      <c r="F17" s="47"/>
      <c r="G17" s="47">
        <v>60000</v>
      </c>
      <c r="H17" s="48">
        <f t="shared" si="0"/>
        <v>2234882.92</v>
      </c>
    </row>
    <row r="18" spans="1:11" ht="21" customHeight="1" x14ac:dyDescent="0.25">
      <c r="A18" s="36" t="s">
        <v>31</v>
      </c>
      <c r="B18" s="36">
        <v>11</v>
      </c>
      <c r="C18" s="48">
        <v>112958.08</v>
      </c>
      <c r="D18" s="48">
        <v>12000</v>
      </c>
      <c r="E18" s="48">
        <v>5000</v>
      </c>
      <c r="F18" s="48"/>
      <c r="G18" s="47"/>
      <c r="H18" s="48">
        <f t="shared" si="0"/>
        <v>129958.08</v>
      </c>
    </row>
    <row r="19" spans="1:11" ht="25.9" customHeight="1" x14ac:dyDescent="0.25">
      <c r="A19" s="36" t="s">
        <v>92</v>
      </c>
      <c r="B19" s="36">
        <v>13</v>
      </c>
      <c r="C19" s="48">
        <v>135032.04999999999</v>
      </c>
      <c r="D19" s="48">
        <v>65000</v>
      </c>
      <c r="E19" s="48">
        <v>15000</v>
      </c>
      <c r="F19" s="48"/>
      <c r="G19" s="47"/>
      <c r="H19" s="48">
        <f>C19+D19+E19+F19+G19</f>
        <v>215032.05</v>
      </c>
    </row>
    <row r="20" spans="1:11" ht="33" customHeight="1" x14ac:dyDescent="0.25">
      <c r="A20" s="36" t="s">
        <v>32</v>
      </c>
      <c r="B20" s="36">
        <v>13</v>
      </c>
      <c r="C20" s="48">
        <v>134792.49</v>
      </c>
      <c r="D20" s="48">
        <v>48000</v>
      </c>
      <c r="E20" s="48"/>
      <c r="F20" s="48">
        <f>120000</f>
        <v>120000</v>
      </c>
      <c r="G20" s="47">
        <v>25000</v>
      </c>
      <c r="H20" s="48">
        <f t="shared" si="0"/>
        <v>327792.49</v>
      </c>
    </row>
    <row r="21" spans="1:11" ht="25.5" customHeight="1" x14ac:dyDescent="0.25">
      <c r="A21" s="36" t="s">
        <v>33</v>
      </c>
      <c r="B21" s="36">
        <v>654</v>
      </c>
      <c r="C21" s="48">
        <f>74093.96+200558+4887643.73+1302537.32+102758.91</f>
        <v>6567591.9200000009</v>
      </c>
      <c r="D21" s="48">
        <f>457471-18000+40000+10000</f>
        <v>489471</v>
      </c>
      <c r="E21" s="48">
        <v>80000</v>
      </c>
      <c r="F21" s="48">
        <f>150000+50000</f>
        <v>200000</v>
      </c>
      <c r="G21" s="47">
        <v>190000</v>
      </c>
      <c r="H21" s="48">
        <f t="shared" si="0"/>
        <v>7527062.9200000009</v>
      </c>
    </row>
    <row r="22" spans="1:11" s="62" customFormat="1" ht="27" customHeight="1" x14ac:dyDescent="0.25">
      <c r="A22" s="96" t="s">
        <v>97</v>
      </c>
      <c r="B22" s="96">
        <f>SUM(B5:B21)</f>
        <v>996</v>
      </c>
      <c r="C22" s="97">
        <f t="shared" ref="C22:H22" si="1">SUM(C5:C21)</f>
        <v>10284210</v>
      </c>
      <c r="D22" s="97">
        <f t="shared" si="1"/>
        <v>1850000</v>
      </c>
      <c r="E22" s="97">
        <f t="shared" si="1"/>
        <v>450000</v>
      </c>
      <c r="F22" s="97">
        <f t="shared" si="1"/>
        <v>850000</v>
      </c>
      <c r="G22" s="97">
        <f t="shared" si="1"/>
        <v>4827894</v>
      </c>
      <c r="H22" s="97">
        <f t="shared" si="1"/>
        <v>18262104.000000004</v>
      </c>
      <c r="K22" s="68"/>
    </row>
    <row r="23" spans="1:11" x14ac:dyDescent="0.25">
      <c r="C23" s="95"/>
      <c r="K23" s="2"/>
    </row>
    <row r="24" spans="1:11" x14ac:dyDescent="0.25">
      <c r="C24" s="2"/>
      <c r="D24" s="2"/>
    </row>
    <row r="25" spans="1:11" x14ac:dyDescent="0.25">
      <c r="C25" s="2"/>
    </row>
  </sheetData>
  <mergeCells count="2">
    <mergeCell ref="A3:A4"/>
    <mergeCell ref="C3:G3"/>
  </mergeCells>
  <pageMargins left="0.11811023622047245" right="0.11811023622047245" top="0.74803149606299213" bottom="0.74803149606299213" header="0.31496062992125984" footer="0.31496062992125984"/>
  <pageSetup paperSize="9" scale="89" orientation="portrait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1F7785-D7BB-468A-895A-351EE942A677}">
  <dimension ref="A1:E61"/>
  <sheetViews>
    <sheetView zoomScaleNormal="100" workbookViewId="0"/>
  </sheetViews>
  <sheetFormatPr defaultRowHeight="15" x14ac:dyDescent="0.25"/>
  <cols>
    <col min="1" max="1" width="3.5703125" customWidth="1"/>
    <col min="2" max="2" width="54" customWidth="1"/>
    <col min="3" max="3" width="12.42578125" customWidth="1"/>
    <col min="4" max="4" width="14" customWidth="1"/>
    <col min="5" max="5" width="13.28515625" customWidth="1"/>
    <col min="6" max="6" width="13.28515625" bestFit="1" customWidth="1"/>
  </cols>
  <sheetData>
    <row r="1" spans="1:5" x14ac:dyDescent="0.25">
      <c r="A1" s="100"/>
      <c r="B1" s="105" t="s">
        <v>87</v>
      </c>
      <c r="C1" s="106"/>
      <c r="D1" s="107"/>
      <c r="E1" s="107"/>
    </row>
    <row r="2" spans="1:5" x14ac:dyDescent="0.25">
      <c r="A2" s="100" t="s">
        <v>145</v>
      </c>
      <c r="B2" s="105" t="s">
        <v>93</v>
      </c>
      <c r="C2" s="108" t="s">
        <v>35</v>
      </c>
      <c r="D2" s="109">
        <v>10</v>
      </c>
      <c r="E2" s="109">
        <v>21</v>
      </c>
    </row>
    <row r="3" spans="1:5" ht="39" x14ac:dyDescent="0.25">
      <c r="A3" s="100">
        <v>1</v>
      </c>
      <c r="B3" s="99" t="s">
        <v>146</v>
      </c>
      <c r="C3" s="110">
        <f>D3+E3</f>
        <v>30000</v>
      </c>
      <c r="D3" s="111">
        <v>30000</v>
      </c>
      <c r="E3" s="111">
        <v>0</v>
      </c>
    </row>
    <row r="4" spans="1:5" ht="26.25" x14ac:dyDescent="0.25">
      <c r="A4" s="100">
        <v>2</v>
      </c>
      <c r="B4" s="99" t="s">
        <v>101</v>
      </c>
      <c r="C4" s="110">
        <f t="shared" ref="C4:C33" si="0">D4+E4</f>
        <v>20000</v>
      </c>
      <c r="D4" s="111">
        <v>20000</v>
      </c>
      <c r="E4" s="111">
        <v>0</v>
      </c>
    </row>
    <row r="5" spans="1:5" x14ac:dyDescent="0.25">
      <c r="A5" s="100">
        <v>3</v>
      </c>
      <c r="B5" s="99" t="s">
        <v>36</v>
      </c>
      <c r="C5" s="110">
        <f t="shared" si="0"/>
        <v>1453250</v>
      </c>
      <c r="D5" s="111">
        <v>1250000</v>
      </c>
      <c r="E5" s="111">
        <f>1480000-D5-10000-6750-20000+10000</f>
        <v>203250</v>
      </c>
    </row>
    <row r="6" spans="1:5" ht="26.25" x14ac:dyDescent="0.25">
      <c r="A6" s="100">
        <v>4</v>
      </c>
      <c r="B6" s="99" t="s">
        <v>147</v>
      </c>
      <c r="C6" s="110">
        <f t="shared" si="0"/>
        <v>10000</v>
      </c>
      <c r="D6" s="111">
        <v>10000</v>
      </c>
      <c r="E6" s="111">
        <v>0</v>
      </c>
    </row>
    <row r="7" spans="1:5" ht="39" x14ac:dyDescent="0.25">
      <c r="A7" s="100">
        <v>5</v>
      </c>
      <c r="B7" s="80" t="s">
        <v>102</v>
      </c>
      <c r="C7" s="110">
        <f t="shared" si="0"/>
        <v>480000</v>
      </c>
      <c r="D7" s="111">
        <f>250000-90000</f>
        <v>160000</v>
      </c>
      <c r="E7" s="111">
        <f>230000+90000</f>
        <v>320000</v>
      </c>
    </row>
    <row r="8" spans="1:5" ht="26.25" x14ac:dyDescent="0.25">
      <c r="A8" s="100">
        <v>6</v>
      </c>
      <c r="B8" s="99" t="s">
        <v>148</v>
      </c>
      <c r="C8" s="110">
        <f t="shared" si="0"/>
        <v>50000</v>
      </c>
      <c r="D8" s="111">
        <v>30000</v>
      </c>
      <c r="E8" s="111">
        <v>20000</v>
      </c>
    </row>
    <row r="9" spans="1:5" ht="26.25" x14ac:dyDescent="0.25">
      <c r="A9" s="100">
        <v>7</v>
      </c>
      <c r="B9" s="99" t="s">
        <v>149</v>
      </c>
      <c r="C9" s="110">
        <f t="shared" si="0"/>
        <v>40000</v>
      </c>
      <c r="D9" s="111">
        <v>20000</v>
      </c>
      <c r="E9" s="111">
        <v>20000</v>
      </c>
    </row>
    <row r="10" spans="1:5" ht="39" x14ac:dyDescent="0.25">
      <c r="A10" s="100">
        <v>8</v>
      </c>
      <c r="B10" s="99" t="s">
        <v>103</v>
      </c>
      <c r="C10" s="110">
        <f t="shared" si="0"/>
        <v>50000</v>
      </c>
      <c r="D10" s="111">
        <v>30000</v>
      </c>
      <c r="E10" s="111">
        <v>20000</v>
      </c>
    </row>
    <row r="11" spans="1:5" ht="26.25" x14ac:dyDescent="0.25">
      <c r="A11" s="100">
        <v>9</v>
      </c>
      <c r="B11" s="99" t="s">
        <v>150</v>
      </c>
      <c r="C11" s="110">
        <f t="shared" si="0"/>
        <v>10000</v>
      </c>
      <c r="D11" s="111">
        <v>10000</v>
      </c>
      <c r="E11" s="111">
        <v>0</v>
      </c>
    </row>
    <row r="12" spans="1:5" ht="26.25" x14ac:dyDescent="0.25">
      <c r="A12" s="100">
        <v>10</v>
      </c>
      <c r="B12" s="99" t="s">
        <v>151</v>
      </c>
      <c r="C12" s="110">
        <f t="shared" si="0"/>
        <v>50000</v>
      </c>
      <c r="D12" s="111">
        <v>30000</v>
      </c>
      <c r="E12" s="111">
        <v>20000</v>
      </c>
    </row>
    <row r="13" spans="1:5" ht="26.25" x14ac:dyDescent="0.25">
      <c r="A13" s="100">
        <v>11</v>
      </c>
      <c r="B13" s="99" t="s">
        <v>152</v>
      </c>
      <c r="C13" s="110">
        <f t="shared" si="0"/>
        <v>30000</v>
      </c>
      <c r="D13" s="111">
        <v>20000</v>
      </c>
      <c r="E13" s="111">
        <v>10000</v>
      </c>
    </row>
    <row r="14" spans="1:5" ht="26.25" x14ac:dyDescent="0.25">
      <c r="A14" s="100">
        <v>12</v>
      </c>
      <c r="B14" s="99" t="s">
        <v>104</v>
      </c>
      <c r="C14" s="110">
        <f t="shared" si="0"/>
        <v>5000</v>
      </c>
      <c r="D14" s="111">
        <v>5000</v>
      </c>
      <c r="E14" s="111"/>
    </row>
    <row r="15" spans="1:5" ht="26.25" x14ac:dyDescent="0.25">
      <c r="A15" s="100">
        <v>13</v>
      </c>
      <c r="B15" s="100" t="s">
        <v>153</v>
      </c>
      <c r="C15" s="110">
        <f t="shared" si="0"/>
        <v>75000</v>
      </c>
      <c r="D15" s="111">
        <v>20000</v>
      </c>
      <c r="E15" s="111">
        <v>55000</v>
      </c>
    </row>
    <row r="16" spans="1:5" ht="26.25" x14ac:dyDescent="0.25">
      <c r="A16" s="100">
        <v>14</v>
      </c>
      <c r="B16" s="99" t="s">
        <v>154</v>
      </c>
      <c r="C16" s="110">
        <f t="shared" si="0"/>
        <v>20000</v>
      </c>
      <c r="D16" s="111">
        <v>0</v>
      </c>
      <c r="E16" s="111">
        <v>20000</v>
      </c>
    </row>
    <row r="17" spans="1:5" ht="26.25" x14ac:dyDescent="0.25">
      <c r="A17" s="100">
        <v>15</v>
      </c>
      <c r="B17" s="100" t="s">
        <v>155</v>
      </c>
      <c r="C17" s="110">
        <f t="shared" si="0"/>
        <v>45000</v>
      </c>
      <c r="D17" s="111">
        <v>25000</v>
      </c>
      <c r="E17" s="111">
        <v>20000</v>
      </c>
    </row>
    <row r="18" spans="1:5" ht="26.25" x14ac:dyDescent="0.25">
      <c r="A18" s="100">
        <v>16</v>
      </c>
      <c r="B18" s="100" t="s">
        <v>156</v>
      </c>
      <c r="C18" s="110">
        <f t="shared" si="0"/>
        <v>15000</v>
      </c>
      <c r="D18" s="111">
        <v>15000</v>
      </c>
      <c r="E18" s="111"/>
    </row>
    <row r="19" spans="1:5" ht="26.25" x14ac:dyDescent="0.25">
      <c r="A19" s="100">
        <v>17</v>
      </c>
      <c r="B19" s="100" t="s">
        <v>157</v>
      </c>
      <c r="C19" s="110">
        <f t="shared" si="0"/>
        <v>20000</v>
      </c>
      <c r="D19" s="111">
        <v>20000</v>
      </c>
      <c r="E19" s="111">
        <v>0</v>
      </c>
    </row>
    <row r="20" spans="1:5" ht="26.25" x14ac:dyDescent="0.25">
      <c r="A20" s="100">
        <v>18</v>
      </c>
      <c r="B20" s="99" t="s">
        <v>158</v>
      </c>
      <c r="C20" s="110">
        <f t="shared" si="0"/>
        <v>20000</v>
      </c>
      <c r="D20" s="111">
        <v>20000</v>
      </c>
      <c r="E20" s="111"/>
    </row>
    <row r="21" spans="1:5" ht="39" x14ac:dyDescent="0.25">
      <c r="A21" s="100">
        <v>19</v>
      </c>
      <c r="B21" s="100" t="s">
        <v>159</v>
      </c>
      <c r="C21" s="110">
        <f t="shared" si="0"/>
        <v>50000</v>
      </c>
      <c r="D21" s="111">
        <v>50000</v>
      </c>
      <c r="E21" s="111">
        <v>0</v>
      </c>
    </row>
    <row r="22" spans="1:5" ht="26.25" x14ac:dyDescent="0.25">
      <c r="A22" s="100">
        <v>20</v>
      </c>
      <c r="B22" s="99" t="s">
        <v>160</v>
      </c>
      <c r="C22" s="110">
        <f t="shared" si="0"/>
        <v>5000</v>
      </c>
      <c r="D22" s="111"/>
      <c r="E22" s="111">
        <v>5000</v>
      </c>
    </row>
    <row r="23" spans="1:5" ht="26.25" x14ac:dyDescent="0.25">
      <c r="A23" s="100">
        <v>21</v>
      </c>
      <c r="B23" s="99" t="s">
        <v>105</v>
      </c>
      <c r="C23" s="110">
        <f t="shared" si="0"/>
        <v>40000</v>
      </c>
      <c r="D23" s="111">
        <v>40000</v>
      </c>
      <c r="E23" s="111"/>
    </row>
    <row r="24" spans="1:5" ht="26.25" x14ac:dyDescent="0.25">
      <c r="A24" s="100">
        <v>22</v>
      </c>
      <c r="B24" s="100" t="s">
        <v>161</v>
      </c>
      <c r="C24" s="110">
        <f t="shared" si="0"/>
        <v>150000</v>
      </c>
      <c r="D24" s="111">
        <v>100000</v>
      </c>
      <c r="E24" s="111">
        <v>50000</v>
      </c>
    </row>
    <row r="25" spans="1:5" ht="26.25" x14ac:dyDescent="0.25">
      <c r="A25" s="100">
        <v>23</v>
      </c>
      <c r="B25" s="99" t="s">
        <v>106</v>
      </c>
      <c r="C25" s="110">
        <f t="shared" si="0"/>
        <v>10000</v>
      </c>
      <c r="D25" s="111">
        <v>0</v>
      </c>
      <c r="E25" s="111">
        <v>10000</v>
      </c>
    </row>
    <row r="26" spans="1:5" ht="26.25" x14ac:dyDescent="0.25">
      <c r="A26" s="100">
        <v>24</v>
      </c>
      <c r="B26" s="100" t="s">
        <v>107</v>
      </c>
      <c r="C26" s="110">
        <f t="shared" si="0"/>
        <v>10000</v>
      </c>
      <c r="D26" s="111">
        <v>0</v>
      </c>
      <c r="E26" s="111">
        <v>10000</v>
      </c>
    </row>
    <row r="27" spans="1:5" x14ac:dyDescent="0.25">
      <c r="A27" s="100">
        <v>25</v>
      </c>
      <c r="B27" s="100" t="s">
        <v>162</v>
      </c>
      <c r="C27" s="110">
        <f t="shared" si="0"/>
        <v>100000</v>
      </c>
      <c r="D27" s="111">
        <v>100000</v>
      </c>
      <c r="E27" s="111"/>
    </row>
    <row r="28" spans="1:5" x14ac:dyDescent="0.25">
      <c r="A28" s="100">
        <v>26</v>
      </c>
      <c r="B28" s="100" t="s">
        <v>163</v>
      </c>
      <c r="C28" s="110">
        <f t="shared" si="0"/>
        <v>50000</v>
      </c>
      <c r="D28" s="111"/>
      <c r="E28" s="111">
        <v>50000</v>
      </c>
    </row>
    <row r="29" spans="1:5" x14ac:dyDescent="0.25">
      <c r="A29" s="100">
        <v>27</v>
      </c>
      <c r="B29" s="100" t="s">
        <v>164</v>
      </c>
      <c r="C29" s="110">
        <f t="shared" si="0"/>
        <v>36750</v>
      </c>
      <c r="D29" s="111">
        <v>36750</v>
      </c>
      <c r="E29" s="111">
        <v>0</v>
      </c>
    </row>
    <row r="30" spans="1:5" ht="26.25" x14ac:dyDescent="0.25">
      <c r="A30" s="100">
        <v>28</v>
      </c>
      <c r="B30" s="100" t="s">
        <v>117</v>
      </c>
      <c r="C30" s="110">
        <f t="shared" si="0"/>
        <v>20000</v>
      </c>
      <c r="D30" s="111"/>
      <c r="E30" s="111">
        <v>20000</v>
      </c>
    </row>
    <row r="31" spans="1:5" x14ac:dyDescent="0.25">
      <c r="A31" s="100">
        <v>29</v>
      </c>
      <c r="B31" s="100" t="s">
        <v>108</v>
      </c>
      <c r="C31" s="110">
        <f t="shared" si="0"/>
        <v>5000</v>
      </c>
      <c r="D31" s="111"/>
      <c r="E31" s="111">
        <v>5000</v>
      </c>
    </row>
    <row r="32" spans="1:5" x14ac:dyDescent="0.25">
      <c r="A32" s="100">
        <v>30</v>
      </c>
      <c r="B32" s="100" t="s">
        <v>129</v>
      </c>
      <c r="C32" s="110">
        <f t="shared" si="0"/>
        <v>5000</v>
      </c>
      <c r="D32" s="111"/>
      <c r="E32" s="111">
        <v>5000</v>
      </c>
    </row>
    <row r="33" spans="1:5" x14ac:dyDescent="0.25">
      <c r="A33" s="100">
        <v>31</v>
      </c>
      <c r="B33" s="100" t="s">
        <v>109</v>
      </c>
      <c r="C33" s="110">
        <f t="shared" si="0"/>
        <v>0</v>
      </c>
      <c r="D33" s="111"/>
      <c r="E33" s="111">
        <v>0</v>
      </c>
    </row>
    <row r="34" spans="1:5" x14ac:dyDescent="0.25">
      <c r="A34" s="100"/>
      <c r="B34" s="101" t="s">
        <v>37</v>
      </c>
      <c r="C34" s="112">
        <f>SUM(C3:C33)</f>
        <v>2905000</v>
      </c>
      <c r="D34" s="112">
        <f>SUM(D3:D33)</f>
        <v>2041750</v>
      </c>
      <c r="E34" s="112">
        <f>SUM(E3:E33)</f>
        <v>863250</v>
      </c>
    </row>
    <row r="35" spans="1:5" ht="26.25" x14ac:dyDescent="0.25">
      <c r="A35" s="100">
        <v>32</v>
      </c>
      <c r="B35" s="99" t="s">
        <v>110</v>
      </c>
      <c r="C35" s="110">
        <f t="shared" ref="C35:C40" si="1">D35+E35</f>
        <v>60000</v>
      </c>
      <c r="D35" s="111">
        <v>40000</v>
      </c>
      <c r="E35" s="111">
        <v>20000</v>
      </c>
    </row>
    <row r="36" spans="1:5" ht="26.25" x14ac:dyDescent="0.25">
      <c r="A36" s="100">
        <v>33</v>
      </c>
      <c r="B36" s="99" t="s">
        <v>165</v>
      </c>
      <c r="C36" s="110">
        <f t="shared" si="1"/>
        <v>83383</v>
      </c>
      <c r="D36" s="111">
        <v>40000</v>
      </c>
      <c r="E36" s="111">
        <v>43383</v>
      </c>
    </row>
    <row r="37" spans="1:5" ht="39" x14ac:dyDescent="0.25">
      <c r="A37" s="100">
        <v>34</v>
      </c>
      <c r="B37" s="99" t="s">
        <v>166</v>
      </c>
      <c r="C37" s="110">
        <f t="shared" si="1"/>
        <v>80000</v>
      </c>
      <c r="D37" s="111">
        <v>50000</v>
      </c>
      <c r="E37" s="111">
        <v>30000</v>
      </c>
    </row>
    <row r="38" spans="1:5" ht="26.25" x14ac:dyDescent="0.25">
      <c r="A38" s="100">
        <v>35</v>
      </c>
      <c r="B38" s="100" t="s">
        <v>167</v>
      </c>
      <c r="C38" s="110">
        <f t="shared" si="1"/>
        <v>170000</v>
      </c>
      <c r="D38" s="111">
        <v>120000</v>
      </c>
      <c r="E38" s="111">
        <v>50000</v>
      </c>
    </row>
    <row r="39" spans="1:5" ht="26.25" x14ac:dyDescent="0.25">
      <c r="A39" s="100">
        <v>36</v>
      </c>
      <c r="B39" s="99" t="s">
        <v>111</v>
      </c>
      <c r="C39" s="110">
        <f t="shared" si="1"/>
        <v>40000</v>
      </c>
      <c r="D39" s="111">
        <v>0</v>
      </c>
      <c r="E39" s="111">
        <v>40000</v>
      </c>
    </row>
    <row r="40" spans="1:5" ht="39" x14ac:dyDescent="0.25">
      <c r="A40" s="100">
        <v>37</v>
      </c>
      <c r="B40" s="99" t="s">
        <v>168</v>
      </c>
      <c r="C40" s="110">
        <f t="shared" si="1"/>
        <v>90000</v>
      </c>
      <c r="D40" s="111">
        <v>60000</v>
      </c>
      <c r="E40" s="111">
        <v>30000</v>
      </c>
    </row>
    <row r="41" spans="1:5" x14ac:dyDescent="0.25">
      <c r="A41" s="100"/>
      <c r="B41" s="101" t="s">
        <v>44</v>
      </c>
      <c r="C41" s="112">
        <f>SUM(C35:C40)</f>
        <v>523383</v>
      </c>
      <c r="D41" s="112">
        <f>SUM(D35:D40)</f>
        <v>310000</v>
      </c>
      <c r="E41" s="112">
        <f>SUM(E35:E40)</f>
        <v>213383</v>
      </c>
    </row>
    <row r="42" spans="1:5" ht="39" x14ac:dyDescent="0.25">
      <c r="A42" s="100">
        <v>38</v>
      </c>
      <c r="B42" s="99" t="s">
        <v>169</v>
      </c>
      <c r="C42" s="110">
        <f t="shared" ref="C42:C45" si="2">D42+E42</f>
        <v>20000</v>
      </c>
      <c r="D42" s="111"/>
      <c r="E42" s="111">
        <v>20000</v>
      </c>
    </row>
    <row r="43" spans="1:5" ht="51" x14ac:dyDescent="0.25">
      <c r="A43" s="100">
        <v>39</v>
      </c>
      <c r="B43" s="102" t="s">
        <v>170</v>
      </c>
      <c r="C43" s="110">
        <f t="shared" si="2"/>
        <v>80000</v>
      </c>
      <c r="D43" s="111">
        <v>0</v>
      </c>
      <c r="E43" s="111">
        <v>80000</v>
      </c>
    </row>
    <row r="44" spans="1:5" ht="38.25" x14ac:dyDescent="0.25">
      <c r="A44" s="100">
        <v>40</v>
      </c>
      <c r="B44" s="102" t="s">
        <v>112</v>
      </c>
      <c r="C44" s="110">
        <f t="shared" si="2"/>
        <v>0</v>
      </c>
      <c r="D44" s="111"/>
      <c r="E44" s="111">
        <v>0</v>
      </c>
    </row>
    <row r="45" spans="1:5" ht="25.5" x14ac:dyDescent="0.25">
      <c r="A45" s="100">
        <v>41</v>
      </c>
      <c r="B45" s="102" t="s">
        <v>113</v>
      </c>
      <c r="C45" s="110">
        <f t="shared" si="2"/>
        <v>50000</v>
      </c>
      <c r="D45" s="111">
        <v>0</v>
      </c>
      <c r="E45" s="111">
        <v>50000</v>
      </c>
    </row>
    <row r="46" spans="1:5" x14ac:dyDescent="0.25">
      <c r="A46" s="100"/>
      <c r="B46" s="101" t="s">
        <v>42</v>
      </c>
      <c r="C46" s="112">
        <f>SUM(C42:C45)</f>
        <v>150000</v>
      </c>
      <c r="D46" s="112">
        <f t="shared" ref="D46:E46" si="3">SUM(D42:D45)</f>
        <v>0</v>
      </c>
      <c r="E46" s="112">
        <f t="shared" si="3"/>
        <v>150000</v>
      </c>
    </row>
    <row r="47" spans="1:5" x14ac:dyDescent="0.25">
      <c r="A47" s="100">
        <v>42</v>
      </c>
      <c r="B47" s="103" t="s">
        <v>171</v>
      </c>
      <c r="C47" s="110">
        <f t="shared" ref="C47:C48" si="4">D47+E47</f>
        <v>50000</v>
      </c>
      <c r="D47" s="111"/>
      <c r="E47" s="111">
        <v>50000</v>
      </c>
    </row>
    <row r="48" spans="1:5" ht="26.25" x14ac:dyDescent="0.25">
      <c r="A48" s="100">
        <v>43</v>
      </c>
      <c r="B48" s="103" t="s">
        <v>172</v>
      </c>
      <c r="C48" s="110">
        <f t="shared" si="4"/>
        <v>10000</v>
      </c>
      <c r="D48" s="111"/>
      <c r="E48" s="111">
        <v>10000</v>
      </c>
    </row>
    <row r="49" spans="1:5" x14ac:dyDescent="0.25">
      <c r="A49" s="100"/>
      <c r="B49" s="101" t="s">
        <v>39</v>
      </c>
      <c r="C49" s="112">
        <f>SUM(C47:C48)</f>
        <v>60000</v>
      </c>
      <c r="D49" s="112">
        <f>SUM(D47:D48)</f>
        <v>0</v>
      </c>
      <c r="E49" s="112">
        <f>SUM(E47:E48)</f>
        <v>60000</v>
      </c>
    </row>
    <row r="50" spans="1:5" x14ac:dyDescent="0.25">
      <c r="A50" s="100">
        <v>44</v>
      </c>
      <c r="B50" s="99" t="s">
        <v>173</v>
      </c>
      <c r="C50" s="113">
        <f>D50+E50</f>
        <v>0</v>
      </c>
      <c r="D50" s="111">
        <v>0</v>
      </c>
      <c r="E50" s="111">
        <v>0</v>
      </c>
    </row>
    <row r="51" spans="1:5" x14ac:dyDescent="0.25">
      <c r="A51" s="100"/>
      <c r="B51" s="101" t="s">
        <v>114</v>
      </c>
      <c r="C51" s="112">
        <f>SUM(C50)</f>
        <v>0</v>
      </c>
      <c r="D51" s="112">
        <f t="shared" ref="D51:E51" si="5">SUM(D50)</f>
        <v>0</v>
      </c>
      <c r="E51" s="112">
        <f t="shared" si="5"/>
        <v>0</v>
      </c>
    </row>
    <row r="52" spans="1:5" x14ac:dyDescent="0.25">
      <c r="A52" s="100">
        <v>45</v>
      </c>
      <c r="B52" s="99" t="s">
        <v>174</v>
      </c>
      <c r="C52" s="110">
        <f t="shared" ref="C52:C53" si="6">D52+E52</f>
        <v>85000</v>
      </c>
      <c r="D52" s="111">
        <f>5000-196</f>
        <v>4804</v>
      </c>
      <c r="E52" s="111">
        <f>80000+196</f>
        <v>80196</v>
      </c>
    </row>
    <row r="53" spans="1:5" x14ac:dyDescent="0.25">
      <c r="A53" s="100">
        <v>46</v>
      </c>
      <c r="B53" s="99" t="s">
        <v>175</v>
      </c>
      <c r="C53" s="110">
        <f t="shared" si="6"/>
        <v>35000</v>
      </c>
      <c r="D53" s="111">
        <v>5000</v>
      </c>
      <c r="E53" s="111">
        <v>30000</v>
      </c>
    </row>
    <row r="54" spans="1:5" x14ac:dyDescent="0.25">
      <c r="A54" s="100"/>
      <c r="B54" s="101" t="s">
        <v>40</v>
      </c>
      <c r="C54" s="112">
        <f>SUM(C52:C53)</f>
        <v>120000</v>
      </c>
      <c r="D54" s="112">
        <f>SUM(D52:D53)</f>
        <v>9804</v>
      </c>
      <c r="E54" s="112">
        <f>SUM(E52:E53)</f>
        <v>110196</v>
      </c>
    </row>
    <row r="55" spans="1:5" ht="26.25" x14ac:dyDescent="0.25">
      <c r="A55" s="100">
        <v>47</v>
      </c>
      <c r="B55" s="99" t="s">
        <v>176</v>
      </c>
      <c r="C55" s="110">
        <f>D55+E55</f>
        <v>25000</v>
      </c>
      <c r="D55" s="111">
        <v>0</v>
      </c>
      <c r="E55" s="111">
        <v>25000</v>
      </c>
    </row>
    <row r="56" spans="1:5" x14ac:dyDescent="0.25">
      <c r="A56" s="100"/>
      <c r="B56" s="101" t="s">
        <v>41</v>
      </c>
      <c r="C56" s="112">
        <f>SUM(C55:C55)</f>
        <v>25000</v>
      </c>
      <c r="D56" s="112">
        <f>SUM(D55:D55)</f>
        <v>0</v>
      </c>
      <c r="E56" s="112">
        <f>SUM(E55:E55)</f>
        <v>25000</v>
      </c>
    </row>
    <row r="57" spans="1:5" x14ac:dyDescent="0.25">
      <c r="A57" s="100">
        <v>48</v>
      </c>
      <c r="B57" s="102" t="s">
        <v>115</v>
      </c>
      <c r="C57" s="110">
        <f>D57+E57</f>
        <v>0</v>
      </c>
      <c r="D57" s="104">
        <v>0</v>
      </c>
      <c r="E57" s="104">
        <v>0</v>
      </c>
    </row>
    <row r="58" spans="1:5" x14ac:dyDescent="0.25">
      <c r="A58" s="100"/>
      <c r="B58" s="101" t="s">
        <v>88</v>
      </c>
      <c r="C58" s="112">
        <v>0</v>
      </c>
      <c r="D58" s="112">
        <v>0</v>
      </c>
      <c r="E58" s="112">
        <v>0</v>
      </c>
    </row>
    <row r="59" spans="1:5" ht="26.25" x14ac:dyDescent="0.25">
      <c r="A59" s="100">
        <v>49</v>
      </c>
      <c r="B59" s="99" t="s">
        <v>177</v>
      </c>
      <c r="C59" s="110">
        <f>D59+E59</f>
        <v>110000</v>
      </c>
      <c r="D59" s="111">
        <v>80000</v>
      </c>
      <c r="E59" s="111">
        <v>30000</v>
      </c>
    </row>
    <row r="60" spans="1:5" x14ac:dyDescent="0.25">
      <c r="A60" s="100"/>
      <c r="B60" s="101" t="s">
        <v>38</v>
      </c>
      <c r="C60" s="112">
        <f>SUM(C59:C59)</f>
        <v>110000</v>
      </c>
      <c r="D60" s="112">
        <f>SUM(D59:D59)</f>
        <v>80000</v>
      </c>
      <c r="E60" s="112">
        <f>SUM(E59:E59)</f>
        <v>30000</v>
      </c>
    </row>
    <row r="61" spans="1:5" x14ac:dyDescent="0.25">
      <c r="A61" s="100"/>
      <c r="B61" s="114" t="s">
        <v>43</v>
      </c>
      <c r="C61" s="104">
        <f>C34+C41+C46+C49+C51+C54+C56+C58+C60</f>
        <v>3893383</v>
      </c>
      <c r="D61" s="104">
        <f>D34+D41+D46+D49+D51+D54+D56+D58+D60</f>
        <v>2441554</v>
      </c>
      <c r="E61" s="104">
        <f>E34+E41+E46+E49+E51+E54+E56+E58+E60</f>
        <v>1451829</v>
      </c>
    </row>
  </sheetData>
  <pageMargins left="0" right="0" top="0.15748031496062992" bottom="0" header="0.31496062992125984" footer="0.31496062992125984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F43BB8-5E3E-42FB-B954-925B92051E47}">
  <dimension ref="A1:E61"/>
  <sheetViews>
    <sheetView zoomScale="102" zoomScaleNormal="102" workbookViewId="0"/>
  </sheetViews>
  <sheetFormatPr defaultRowHeight="15" x14ac:dyDescent="0.25"/>
  <cols>
    <col min="1" max="1" width="3.42578125" customWidth="1"/>
    <col min="2" max="2" width="49.42578125" customWidth="1"/>
    <col min="3" max="3" width="15.42578125" customWidth="1"/>
    <col min="4" max="4" width="15.140625" customWidth="1"/>
    <col min="5" max="5" width="15.42578125" customWidth="1"/>
    <col min="6" max="6" width="11.7109375" bestFit="1" customWidth="1"/>
  </cols>
  <sheetData>
    <row r="1" spans="1:5" x14ac:dyDescent="0.25">
      <c r="A1" s="105"/>
      <c r="B1" s="105" t="s">
        <v>116</v>
      </c>
      <c r="C1" s="105"/>
      <c r="D1" s="107"/>
      <c r="E1" s="107"/>
    </row>
    <row r="2" spans="1:5" x14ac:dyDescent="0.25">
      <c r="A2" s="105" t="s">
        <v>178</v>
      </c>
      <c r="B2" s="105" t="s">
        <v>93</v>
      </c>
      <c r="C2" s="108" t="s">
        <v>35</v>
      </c>
      <c r="D2" s="109">
        <v>10</v>
      </c>
      <c r="E2" s="109">
        <v>21</v>
      </c>
    </row>
    <row r="3" spans="1:5" ht="51.75" x14ac:dyDescent="0.25">
      <c r="A3" s="100">
        <v>1</v>
      </c>
      <c r="B3" s="99" t="s">
        <v>146</v>
      </c>
      <c r="C3" s="115">
        <f>D3+E3</f>
        <v>20000</v>
      </c>
      <c r="D3" s="111">
        <v>20000</v>
      </c>
      <c r="E3" s="111">
        <v>0</v>
      </c>
    </row>
    <row r="4" spans="1:5" ht="26.25" x14ac:dyDescent="0.25">
      <c r="A4" s="100">
        <v>2</v>
      </c>
      <c r="B4" s="99" t="s">
        <v>101</v>
      </c>
      <c r="C4" s="115">
        <f t="shared" ref="C4:C33" si="0">D4+E4</f>
        <v>20000</v>
      </c>
      <c r="D4" s="111">
        <v>20000</v>
      </c>
      <c r="E4" s="111">
        <v>0</v>
      </c>
    </row>
    <row r="5" spans="1:5" x14ac:dyDescent="0.25">
      <c r="A5" s="100">
        <v>3</v>
      </c>
      <c r="B5" s="99" t="s">
        <v>36</v>
      </c>
      <c r="C5" s="115">
        <f t="shared" si="0"/>
        <v>1670000</v>
      </c>
      <c r="D5" s="111">
        <v>1000000</v>
      </c>
      <c r="E5" s="111">
        <f>500000-20000-10000+200000</f>
        <v>670000</v>
      </c>
    </row>
    <row r="6" spans="1:5" ht="26.25" x14ac:dyDescent="0.25">
      <c r="A6" s="100">
        <v>4</v>
      </c>
      <c r="B6" s="99" t="s">
        <v>147</v>
      </c>
      <c r="C6" s="115">
        <f t="shared" si="0"/>
        <v>22631</v>
      </c>
      <c r="D6" s="111">
        <v>22631</v>
      </c>
      <c r="E6" s="111">
        <v>0</v>
      </c>
    </row>
    <row r="7" spans="1:5" ht="51.75" x14ac:dyDescent="0.25">
      <c r="A7" s="100">
        <v>5</v>
      </c>
      <c r="B7" s="80" t="s">
        <v>102</v>
      </c>
      <c r="C7" s="115">
        <f t="shared" si="0"/>
        <v>250000</v>
      </c>
      <c r="D7" s="111">
        <v>250000</v>
      </c>
      <c r="E7" s="111">
        <f>200000-200000</f>
        <v>0</v>
      </c>
    </row>
    <row r="8" spans="1:5" ht="26.25" x14ac:dyDescent="0.25">
      <c r="A8" s="100">
        <v>6</v>
      </c>
      <c r="B8" s="99" t="s">
        <v>148</v>
      </c>
      <c r="C8" s="115">
        <f t="shared" si="0"/>
        <v>55000</v>
      </c>
      <c r="D8" s="111">
        <v>45000</v>
      </c>
      <c r="E8" s="111">
        <v>10000</v>
      </c>
    </row>
    <row r="9" spans="1:5" ht="26.25" x14ac:dyDescent="0.25">
      <c r="A9" s="100">
        <v>7</v>
      </c>
      <c r="B9" s="99" t="s">
        <v>149</v>
      </c>
      <c r="C9" s="115">
        <f t="shared" si="0"/>
        <v>60000</v>
      </c>
      <c r="D9" s="111">
        <v>30000</v>
      </c>
      <c r="E9" s="111">
        <v>30000</v>
      </c>
    </row>
    <row r="10" spans="1:5" ht="39" x14ac:dyDescent="0.25">
      <c r="A10" s="100">
        <v>8</v>
      </c>
      <c r="B10" s="99" t="s">
        <v>103</v>
      </c>
      <c r="C10" s="115">
        <f t="shared" si="0"/>
        <v>50000</v>
      </c>
      <c r="D10" s="111">
        <v>40000</v>
      </c>
      <c r="E10" s="111">
        <v>10000</v>
      </c>
    </row>
    <row r="11" spans="1:5" ht="26.25" x14ac:dyDescent="0.25">
      <c r="A11" s="100">
        <v>9</v>
      </c>
      <c r="B11" s="99" t="s">
        <v>150</v>
      </c>
      <c r="C11" s="115">
        <f t="shared" si="0"/>
        <v>20000</v>
      </c>
      <c r="D11" s="111">
        <v>20000</v>
      </c>
      <c r="E11" s="111">
        <v>0</v>
      </c>
    </row>
    <row r="12" spans="1:5" ht="26.25" x14ac:dyDescent="0.25">
      <c r="A12" s="100">
        <v>10</v>
      </c>
      <c r="B12" s="99" t="s">
        <v>151</v>
      </c>
      <c r="C12" s="115">
        <f t="shared" si="0"/>
        <v>80000</v>
      </c>
      <c r="D12" s="111">
        <v>50000</v>
      </c>
      <c r="E12" s="111">
        <v>30000</v>
      </c>
    </row>
    <row r="13" spans="1:5" ht="26.25" x14ac:dyDescent="0.25">
      <c r="A13" s="100">
        <v>11</v>
      </c>
      <c r="B13" s="99" t="s">
        <v>152</v>
      </c>
      <c r="C13" s="115">
        <f t="shared" si="0"/>
        <v>50000</v>
      </c>
      <c r="D13" s="111">
        <v>50000</v>
      </c>
      <c r="E13" s="111"/>
    </row>
    <row r="14" spans="1:5" ht="26.25" x14ac:dyDescent="0.25">
      <c r="A14" s="100">
        <v>12</v>
      </c>
      <c r="B14" s="99" t="s">
        <v>104</v>
      </c>
      <c r="C14" s="115">
        <f t="shared" si="0"/>
        <v>20000</v>
      </c>
      <c r="D14" s="111">
        <v>10000</v>
      </c>
      <c r="E14" s="111">
        <v>10000</v>
      </c>
    </row>
    <row r="15" spans="1:5" ht="26.25" x14ac:dyDescent="0.25">
      <c r="A15" s="100">
        <v>13</v>
      </c>
      <c r="B15" s="100" t="s">
        <v>153</v>
      </c>
      <c r="C15" s="115">
        <f t="shared" si="0"/>
        <v>45000</v>
      </c>
      <c r="D15" s="111">
        <v>30000</v>
      </c>
      <c r="E15" s="111">
        <v>15000</v>
      </c>
    </row>
    <row r="16" spans="1:5" ht="26.25" x14ac:dyDescent="0.25">
      <c r="A16" s="100">
        <v>14</v>
      </c>
      <c r="B16" s="99" t="s">
        <v>154</v>
      </c>
      <c r="C16" s="115">
        <f t="shared" si="0"/>
        <v>30000</v>
      </c>
      <c r="D16" s="111">
        <v>30000</v>
      </c>
      <c r="E16" s="111"/>
    </row>
    <row r="17" spans="1:5" ht="26.25" x14ac:dyDescent="0.25">
      <c r="A17" s="100">
        <v>15</v>
      </c>
      <c r="B17" s="100" t="s">
        <v>155</v>
      </c>
      <c r="C17" s="115">
        <f t="shared" si="0"/>
        <v>50000</v>
      </c>
      <c r="D17" s="111">
        <v>40000</v>
      </c>
      <c r="E17" s="111">
        <v>10000</v>
      </c>
    </row>
    <row r="18" spans="1:5" ht="26.25" x14ac:dyDescent="0.25">
      <c r="A18" s="100">
        <v>16</v>
      </c>
      <c r="B18" s="100" t="s">
        <v>156</v>
      </c>
      <c r="C18" s="115">
        <f t="shared" si="0"/>
        <v>40000</v>
      </c>
      <c r="D18" s="111">
        <v>40000</v>
      </c>
      <c r="E18" s="111"/>
    </row>
    <row r="19" spans="1:5" ht="26.25" x14ac:dyDescent="0.25">
      <c r="A19" s="100">
        <v>17</v>
      </c>
      <c r="B19" s="100" t="s">
        <v>157</v>
      </c>
      <c r="C19" s="115">
        <f t="shared" si="0"/>
        <v>40000</v>
      </c>
      <c r="D19" s="111">
        <v>30000</v>
      </c>
      <c r="E19" s="111">
        <v>10000</v>
      </c>
    </row>
    <row r="20" spans="1:5" ht="26.25" x14ac:dyDescent="0.25">
      <c r="A20" s="100">
        <v>18</v>
      </c>
      <c r="B20" s="99" t="s">
        <v>158</v>
      </c>
      <c r="C20" s="115">
        <f t="shared" si="0"/>
        <v>30000</v>
      </c>
      <c r="D20" s="111">
        <v>20000</v>
      </c>
      <c r="E20" s="111">
        <v>10000</v>
      </c>
    </row>
    <row r="21" spans="1:5" ht="39" x14ac:dyDescent="0.25">
      <c r="A21" s="100">
        <v>19</v>
      </c>
      <c r="B21" s="100" t="s">
        <v>159</v>
      </c>
      <c r="C21" s="115">
        <f t="shared" si="0"/>
        <v>50000</v>
      </c>
      <c r="D21" s="111">
        <v>30000</v>
      </c>
      <c r="E21" s="111">
        <v>20000</v>
      </c>
    </row>
    <row r="22" spans="1:5" ht="26.25" x14ac:dyDescent="0.25">
      <c r="A22" s="100">
        <v>20</v>
      </c>
      <c r="B22" s="99" t="s">
        <v>160</v>
      </c>
      <c r="C22" s="115">
        <f t="shared" si="0"/>
        <v>10000</v>
      </c>
      <c r="D22" s="111"/>
      <c r="E22" s="111">
        <v>10000</v>
      </c>
    </row>
    <row r="23" spans="1:5" ht="26.25" x14ac:dyDescent="0.25">
      <c r="A23" s="100">
        <v>21</v>
      </c>
      <c r="B23" s="99" t="s">
        <v>105</v>
      </c>
      <c r="C23" s="115">
        <f t="shared" si="0"/>
        <v>50000</v>
      </c>
      <c r="D23" s="111">
        <v>50000</v>
      </c>
      <c r="E23" s="111"/>
    </row>
    <row r="24" spans="1:5" ht="26.25" x14ac:dyDescent="0.25">
      <c r="A24" s="100">
        <v>22</v>
      </c>
      <c r="B24" s="100" t="s">
        <v>161</v>
      </c>
      <c r="C24" s="115">
        <f t="shared" si="0"/>
        <v>100000</v>
      </c>
      <c r="D24" s="111">
        <v>70000</v>
      </c>
      <c r="E24" s="111">
        <v>30000</v>
      </c>
    </row>
    <row r="25" spans="1:5" ht="26.25" x14ac:dyDescent="0.25">
      <c r="A25" s="100">
        <v>23</v>
      </c>
      <c r="B25" s="99" t="s">
        <v>106</v>
      </c>
      <c r="C25" s="115">
        <f t="shared" si="0"/>
        <v>40000</v>
      </c>
      <c r="D25" s="111">
        <v>30000</v>
      </c>
      <c r="E25" s="111">
        <v>10000</v>
      </c>
    </row>
    <row r="26" spans="1:5" ht="26.25" x14ac:dyDescent="0.25">
      <c r="A26" s="100">
        <v>24</v>
      </c>
      <c r="B26" s="100" t="s">
        <v>107</v>
      </c>
      <c r="C26" s="115">
        <f t="shared" si="0"/>
        <v>30000</v>
      </c>
      <c r="D26" s="111">
        <v>30000</v>
      </c>
      <c r="E26" s="111">
        <v>0</v>
      </c>
    </row>
    <row r="27" spans="1:5" x14ac:dyDescent="0.25">
      <c r="A27" s="100">
        <v>25</v>
      </c>
      <c r="B27" s="100" t="s">
        <v>162</v>
      </c>
      <c r="C27" s="115">
        <f t="shared" si="0"/>
        <v>300000</v>
      </c>
      <c r="D27" s="111">
        <v>250000</v>
      </c>
      <c r="E27" s="111">
        <v>50000</v>
      </c>
    </row>
    <row r="28" spans="1:5" x14ac:dyDescent="0.25">
      <c r="A28" s="100">
        <v>26</v>
      </c>
      <c r="B28" s="100" t="s">
        <v>163</v>
      </c>
      <c r="C28" s="115">
        <f t="shared" si="0"/>
        <v>50000</v>
      </c>
      <c r="D28" s="111"/>
      <c r="E28" s="111">
        <v>50000</v>
      </c>
    </row>
    <row r="29" spans="1:5" x14ac:dyDescent="0.25">
      <c r="A29" s="100">
        <v>27</v>
      </c>
      <c r="B29" s="100" t="s">
        <v>164</v>
      </c>
      <c r="C29" s="115">
        <f t="shared" si="0"/>
        <v>100000</v>
      </c>
      <c r="D29" s="111">
        <v>50000</v>
      </c>
      <c r="E29" s="111">
        <v>50000</v>
      </c>
    </row>
    <row r="30" spans="1:5" ht="26.25" x14ac:dyDescent="0.25">
      <c r="A30" s="100">
        <v>28</v>
      </c>
      <c r="B30" s="100" t="s">
        <v>117</v>
      </c>
      <c r="C30" s="115">
        <f t="shared" si="0"/>
        <v>20000</v>
      </c>
      <c r="D30" s="111"/>
      <c r="E30" s="111">
        <v>20000</v>
      </c>
    </row>
    <row r="31" spans="1:5" x14ac:dyDescent="0.25">
      <c r="A31" s="100">
        <v>29</v>
      </c>
      <c r="B31" s="100" t="s">
        <v>108</v>
      </c>
      <c r="C31" s="115">
        <f t="shared" si="0"/>
        <v>10000</v>
      </c>
      <c r="D31" s="111">
        <v>10000</v>
      </c>
      <c r="E31" s="111"/>
    </row>
    <row r="32" spans="1:5" x14ac:dyDescent="0.25">
      <c r="A32" s="100">
        <v>30</v>
      </c>
      <c r="B32" s="100" t="s">
        <v>129</v>
      </c>
      <c r="C32" s="115">
        <f t="shared" si="0"/>
        <v>10000</v>
      </c>
      <c r="D32" s="111"/>
      <c r="E32" s="111">
        <v>10000</v>
      </c>
    </row>
    <row r="33" spans="1:5" x14ac:dyDescent="0.25">
      <c r="A33" s="100">
        <v>31</v>
      </c>
      <c r="B33" s="100" t="s">
        <v>109</v>
      </c>
      <c r="C33" s="115">
        <f t="shared" si="0"/>
        <v>10000</v>
      </c>
      <c r="D33" s="111"/>
      <c r="E33" s="111">
        <v>10000</v>
      </c>
    </row>
    <row r="34" spans="1:5" x14ac:dyDescent="0.25">
      <c r="A34" s="100"/>
      <c r="B34" s="101" t="s">
        <v>37</v>
      </c>
      <c r="C34" s="112">
        <f>SUM(C3:C33)</f>
        <v>3332631</v>
      </c>
      <c r="D34" s="112">
        <f>SUM(D3:D33)</f>
        <v>2267631</v>
      </c>
      <c r="E34" s="112">
        <f>SUM(E3:E33)</f>
        <v>1065000</v>
      </c>
    </row>
    <row r="35" spans="1:5" ht="26.25" x14ac:dyDescent="0.25">
      <c r="A35" s="100">
        <v>32</v>
      </c>
      <c r="B35" s="99" t="s">
        <v>110</v>
      </c>
      <c r="C35" s="115">
        <f t="shared" ref="C35:C40" si="1">D35+E35</f>
        <v>70000</v>
      </c>
      <c r="D35" s="111">
        <v>50000</v>
      </c>
      <c r="E35" s="111">
        <v>20000</v>
      </c>
    </row>
    <row r="36" spans="1:5" ht="26.25" x14ac:dyDescent="0.25">
      <c r="A36" s="100">
        <v>33</v>
      </c>
      <c r="B36" s="99" t="s">
        <v>165</v>
      </c>
      <c r="C36" s="115">
        <f t="shared" si="1"/>
        <v>50000</v>
      </c>
      <c r="D36" s="111"/>
      <c r="E36" s="111">
        <v>50000</v>
      </c>
    </row>
    <row r="37" spans="1:5" ht="39" x14ac:dyDescent="0.25">
      <c r="A37" s="100">
        <v>34</v>
      </c>
      <c r="B37" s="99" t="s">
        <v>166</v>
      </c>
      <c r="C37" s="115">
        <f t="shared" si="1"/>
        <v>70000</v>
      </c>
      <c r="D37" s="111">
        <v>50000</v>
      </c>
      <c r="E37" s="111">
        <v>20000</v>
      </c>
    </row>
    <row r="38" spans="1:5" ht="26.25" x14ac:dyDescent="0.25">
      <c r="A38" s="100">
        <v>35</v>
      </c>
      <c r="B38" s="100" t="s">
        <v>167</v>
      </c>
      <c r="C38" s="115">
        <f t="shared" si="1"/>
        <v>150000</v>
      </c>
      <c r="D38" s="111">
        <v>100000</v>
      </c>
      <c r="E38" s="111">
        <v>50000</v>
      </c>
    </row>
    <row r="39" spans="1:5" ht="26.25" x14ac:dyDescent="0.25">
      <c r="A39" s="100">
        <v>36</v>
      </c>
      <c r="B39" s="99" t="s">
        <v>111</v>
      </c>
      <c r="C39" s="115">
        <f t="shared" si="1"/>
        <v>40000</v>
      </c>
      <c r="D39" s="111">
        <v>0</v>
      </c>
      <c r="E39" s="111">
        <v>40000</v>
      </c>
    </row>
    <row r="40" spans="1:5" ht="39" x14ac:dyDescent="0.25">
      <c r="A40" s="100">
        <v>37</v>
      </c>
      <c r="B40" s="99" t="s">
        <v>168</v>
      </c>
      <c r="C40" s="115">
        <f t="shared" si="1"/>
        <v>80000</v>
      </c>
      <c r="D40" s="111">
        <v>80000</v>
      </c>
      <c r="E40" s="111">
        <v>0</v>
      </c>
    </row>
    <row r="41" spans="1:5" x14ac:dyDescent="0.25">
      <c r="A41" s="100"/>
      <c r="B41" s="101" t="s">
        <v>44</v>
      </c>
      <c r="C41" s="116">
        <f>SUM(C35:C40)</f>
        <v>460000</v>
      </c>
      <c r="D41" s="112">
        <f>SUM(D35:D40)</f>
        <v>280000</v>
      </c>
      <c r="E41" s="112">
        <f>SUM(E35:E40)</f>
        <v>180000</v>
      </c>
    </row>
    <row r="42" spans="1:5" ht="39" x14ac:dyDescent="0.25">
      <c r="A42" s="100">
        <v>38</v>
      </c>
      <c r="B42" s="99" t="s">
        <v>169</v>
      </c>
      <c r="C42" s="115">
        <f t="shared" ref="C42:C45" si="2">D42+E42</f>
        <v>10000</v>
      </c>
      <c r="D42" s="111"/>
      <c r="E42" s="111">
        <v>10000</v>
      </c>
    </row>
    <row r="43" spans="1:5" ht="51" x14ac:dyDescent="0.25">
      <c r="A43" s="100">
        <v>39</v>
      </c>
      <c r="B43" s="102" t="s">
        <v>170</v>
      </c>
      <c r="C43" s="115">
        <f t="shared" si="2"/>
        <v>90000</v>
      </c>
      <c r="D43" s="111"/>
      <c r="E43" s="111">
        <v>90000</v>
      </c>
    </row>
    <row r="44" spans="1:5" ht="38.25" x14ac:dyDescent="0.25">
      <c r="A44" s="100">
        <v>40</v>
      </c>
      <c r="B44" s="102" t="s">
        <v>112</v>
      </c>
      <c r="C44" s="115">
        <f t="shared" si="2"/>
        <v>0</v>
      </c>
      <c r="D44" s="111"/>
      <c r="E44" s="111">
        <v>0</v>
      </c>
    </row>
    <row r="45" spans="1:5" ht="25.5" x14ac:dyDescent="0.25">
      <c r="A45" s="100">
        <v>41</v>
      </c>
      <c r="B45" s="102" t="s">
        <v>113</v>
      </c>
      <c r="C45" s="115">
        <f t="shared" si="2"/>
        <v>50000</v>
      </c>
      <c r="D45" s="111">
        <v>30000</v>
      </c>
      <c r="E45" s="111">
        <v>20000</v>
      </c>
    </row>
    <row r="46" spans="1:5" x14ac:dyDescent="0.25">
      <c r="A46" s="100"/>
      <c r="B46" s="101" t="s">
        <v>42</v>
      </c>
      <c r="C46" s="116">
        <f>SUM(C42:C45)</f>
        <v>150000</v>
      </c>
      <c r="D46" s="112">
        <f>SUM(D42:D45)</f>
        <v>30000</v>
      </c>
      <c r="E46" s="112">
        <f>SUM(E42:E45)</f>
        <v>120000</v>
      </c>
    </row>
    <row r="47" spans="1:5" ht="26.25" x14ac:dyDescent="0.25">
      <c r="A47" s="100">
        <v>42</v>
      </c>
      <c r="B47" s="103" t="s">
        <v>171</v>
      </c>
      <c r="C47" s="115">
        <f t="shared" ref="C47:C48" si="3">D47+E47</f>
        <v>30000</v>
      </c>
      <c r="D47" s="111">
        <v>0</v>
      </c>
      <c r="E47" s="111">
        <v>30000</v>
      </c>
    </row>
    <row r="48" spans="1:5" ht="26.25" x14ac:dyDescent="0.25">
      <c r="A48" s="100">
        <v>43</v>
      </c>
      <c r="B48" s="103" t="s">
        <v>172</v>
      </c>
      <c r="C48" s="115">
        <f t="shared" si="3"/>
        <v>10000</v>
      </c>
      <c r="D48" s="111"/>
      <c r="E48" s="111">
        <v>10000</v>
      </c>
    </row>
    <row r="49" spans="1:5" x14ac:dyDescent="0.25">
      <c r="A49" s="100"/>
      <c r="B49" s="101" t="s">
        <v>39</v>
      </c>
      <c r="C49" s="116">
        <f>SUM(C47:C48)</f>
        <v>40000</v>
      </c>
      <c r="D49" s="112">
        <f>SUM(D47:D48)</f>
        <v>0</v>
      </c>
      <c r="E49" s="112">
        <f>SUM(E47:E48)</f>
        <v>40000</v>
      </c>
    </row>
    <row r="50" spans="1:5" x14ac:dyDescent="0.25">
      <c r="A50" s="100">
        <v>44</v>
      </c>
      <c r="B50" s="99" t="s">
        <v>173</v>
      </c>
      <c r="C50" s="115">
        <f>D50+E50</f>
        <v>0</v>
      </c>
      <c r="D50" s="111"/>
      <c r="E50" s="111"/>
    </row>
    <row r="51" spans="1:5" x14ac:dyDescent="0.25">
      <c r="A51" s="100"/>
      <c r="B51" s="101" t="s">
        <v>114</v>
      </c>
      <c r="C51" s="116">
        <f>SUM(C50)</f>
        <v>0</v>
      </c>
      <c r="D51" s="112">
        <f t="shared" ref="D51:E51" si="4">SUM(D50)</f>
        <v>0</v>
      </c>
      <c r="E51" s="112">
        <f t="shared" si="4"/>
        <v>0</v>
      </c>
    </row>
    <row r="52" spans="1:5" x14ac:dyDescent="0.25">
      <c r="A52" s="100">
        <v>45</v>
      </c>
      <c r="B52" s="99" t="s">
        <v>174</v>
      </c>
      <c r="C52" s="115">
        <f t="shared" ref="C52:C53" si="5">D52+E52</f>
        <v>20000</v>
      </c>
      <c r="D52" s="111"/>
      <c r="E52" s="111">
        <v>20000</v>
      </c>
    </row>
    <row r="53" spans="1:5" ht="26.25" x14ac:dyDescent="0.25">
      <c r="A53" s="100">
        <v>46</v>
      </c>
      <c r="B53" s="99" t="s">
        <v>175</v>
      </c>
      <c r="C53" s="115">
        <f t="shared" si="5"/>
        <v>35000</v>
      </c>
      <c r="D53" s="111"/>
      <c r="E53" s="111">
        <v>35000</v>
      </c>
    </row>
    <row r="54" spans="1:5" x14ac:dyDescent="0.25">
      <c r="A54" s="100"/>
      <c r="B54" s="101" t="s">
        <v>40</v>
      </c>
      <c r="C54" s="116">
        <f>SUM(C52:C53)</f>
        <v>55000</v>
      </c>
      <c r="D54" s="112">
        <f>SUM(D52:D53)</f>
        <v>0</v>
      </c>
      <c r="E54" s="112">
        <f>SUM(E52:E53)</f>
        <v>55000</v>
      </c>
    </row>
    <row r="55" spans="1:5" ht="26.25" x14ac:dyDescent="0.25">
      <c r="A55" s="100">
        <v>47</v>
      </c>
      <c r="B55" s="99" t="s">
        <v>176</v>
      </c>
      <c r="C55" s="115">
        <f t="shared" ref="C55" si="6">D55+E55</f>
        <v>25000</v>
      </c>
      <c r="D55" s="111">
        <v>25000</v>
      </c>
      <c r="E55" s="111"/>
    </row>
    <row r="56" spans="1:5" x14ac:dyDescent="0.25">
      <c r="A56" s="100"/>
      <c r="B56" s="101" t="s">
        <v>41</v>
      </c>
      <c r="C56" s="116">
        <f>SUM(C55)</f>
        <v>25000</v>
      </c>
      <c r="D56" s="112">
        <f>SUM(D55:D55)</f>
        <v>25000</v>
      </c>
      <c r="E56" s="112">
        <f>SUM(E55:E55)</f>
        <v>0</v>
      </c>
    </row>
    <row r="57" spans="1:5" x14ac:dyDescent="0.25">
      <c r="A57" s="100">
        <v>48</v>
      </c>
      <c r="B57" s="102" t="s">
        <v>115</v>
      </c>
      <c r="C57" s="115">
        <f t="shared" ref="C57" si="7">D57+E57</f>
        <v>0</v>
      </c>
      <c r="D57" s="104"/>
      <c r="E57" s="104"/>
    </row>
    <row r="58" spans="1:5" x14ac:dyDescent="0.25">
      <c r="A58" s="100"/>
      <c r="B58" s="101" t="s">
        <v>88</v>
      </c>
      <c r="C58" s="116">
        <f>SUM(C57)</f>
        <v>0</v>
      </c>
      <c r="D58" s="112">
        <v>0</v>
      </c>
      <c r="E58" s="112">
        <v>0</v>
      </c>
    </row>
    <row r="59" spans="1:5" ht="26.25" x14ac:dyDescent="0.25">
      <c r="A59" s="100">
        <v>49</v>
      </c>
      <c r="B59" s="99" t="s">
        <v>177</v>
      </c>
      <c r="C59" s="115">
        <f t="shared" ref="C59" si="8">D59+E59</f>
        <v>110000</v>
      </c>
      <c r="D59" s="111">
        <v>50000</v>
      </c>
      <c r="E59" s="111">
        <v>60000</v>
      </c>
    </row>
    <row r="60" spans="1:5" x14ac:dyDescent="0.25">
      <c r="A60" s="117"/>
      <c r="B60" s="101" t="s">
        <v>38</v>
      </c>
      <c r="C60" s="116">
        <f>SUM(C59)</f>
        <v>110000</v>
      </c>
      <c r="D60" s="112">
        <f>SUM(D59:D59)</f>
        <v>50000</v>
      </c>
      <c r="E60" s="112">
        <f>SUM(E59:E59)</f>
        <v>60000</v>
      </c>
    </row>
    <row r="61" spans="1:5" x14ac:dyDescent="0.25">
      <c r="A61" s="100"/>
      <c r="B61" s="114" t="s">
        <v>43</v>
      </c>
      <c r="C61" s="104">
        <f>C34+C41+C46+C49+C51+C54+C56+C58+C60</f>
        <v>4172631</v>
      </c>
      <c r="D61" s="104">
        <f>D34+D41+D46+D49+D51+D54+D56+D58+D60</f>
        <v>2652631</v>
      </c>
      <c r="E61" s="104">
        <f>E34+E41+E46+E49+E51+E54+E56+E58+E60</f>
        <v>1520000</v>
      </c>
    </row>
  </sheetData>
  <pageMargins left="0" right="0" top="0.35433070866141736" bottom="0.19685039370078741" header="0.31496062992125984" footer="0.31496062992125984"/>
  <pageSetup paperSize="9" orientation="portrait" verticalDpi="30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696BFE-9056-4AA0-B716-75F4B299FCE0}">
  <dimension ref="A1:E61"/>
  <sheetViews>
    <sheetView zoomScaleNormal="100" workbookViewId="0"/>
  </sheetViews>
  <sheetFormatPr defaultRowHeight="15" x14ac:dyDescent="0.25"/>
  <cols>
    <col min="1" max="1" width="4.140625" customWidth="1"/>
    <col min="2" max="2" width="59" customWidth="1"/>
    <col min="3" max="3" width="12.85546875" customWidth="1"/>
    <col min="4" max="4" width="13.7109375" customWidth="1"/>
    <col min="5" max="5" width="12.5703125" customWidth="1"/>
    <col min="6" max="6" width="16" customWidth="1"/>
  </cols>
  <sheetData>
    <row r="1" spans="1:5" x14ac:dyDescent="0.25">
      <c r="A1" s="105"/>
      <c r="B1" s="105" t="s">
        <v>179</v>
      </c>
      <c r="C1" s="105"/>
      <c r="D1" s="107"/>
      <c r="E1" s="107"/>
    </row>
    <row r="2" spans="1:5" x14ac:dyDescent="0.25">
      <c r="A2" s="105" t="s">
        <v>178</v>
      </c>
      <c r="B2" s="105" t="s">
        <v>93</v>
      </c>
      <c r="C2" s="108" t="s">
        <v>35</v>
      </c>
      <c r="D2" s="109">
        <v>10</v>
      </c>
      <c r="E2" s="109">
        <v>21</v>
      </c>
    </row>
    <row r="3" spans="1:5" ht="39" x14ac:dyDescent="0.25">
      <c r="A3" s="100">
        <v>1</v>
      </c>
      <c r="B3" s="99" t="s">
        <v>146</v>
      </c>
      <c r="C3" s="115">
        <f>D3+E3</f>
        <v>30000</v>
      </c>
      <c r="D3" s="111">
        <v>30000</v>
      </c>
      <c r="E3" s="111">
        <v>0</v>
      </c>
    </row>
    <row r="4" spans="1:5" ht="26.25" x14ac:dyDescent="0.25">
      <c r="A4" s="100">
        <v>2</v>
      </c>
      <c r="B4" s="99" t="s">
        <v>101</v>
      </c>
      <c r="C4" s="115">
        <f t="shared" ref="C4:C33" si="0">D4+E4</f>
        <v>30000</v>
      </c>
      <c r="D4" s="111">
        <v>30000</v>
      </c>
      <c r="E4" s="111">
        <v>0</v>
      </c>
    </row>
    <row r="5" spans="1:5" x14ac:dyDescent="0.25">
      <c r="A5" s="100">
        <v>3</v>
      </c>
      <c r="B5" s="99" t="s">
        <v>36</v>
      </c>
      <c r="C5" s="115">
        <f t="shared" si="0"/>
        <v>1660000</v>
      </c>
      <c r="D5" s="111">
        <v>1100000</v>
      </c>
      <c r="E5" s="111">
        <f>600000-20000-20000</f>
        <v>560000</v>
      </c>
    </row>
    <row r="6" spans="1:5" ht="26.25" x14ac:dyDescent="0.25">
      <c r="A6" s="100">
        <v>4</v>
      </c>
      <c r="B6" s="99" t="s">
        <v>147</v>
      </c>
      <c r="C6" s="115">
        <f t="shared" si="0"/>
        <v>40000</v>
      </c>
      <c r="D6" s="111">
        <v>40000</v>
      </c>
      <c r="E6" s="111">
        <v>0</v>
      </c>
    </row>
    <row r="7" spans="1:5" ht="39" x14ac:dyDescent="0.25">
      <c r="A7" s="100">
        <v>5</v>
      </c>
      <c r="B7" s="80" t="s">
        <v>102</v>
      </c>
      <c r="C7" s="115">
        <f t="shared" si="0"/>
        <v>657894</v>
      </c>
      <c r="D7" s="111">
        <f>500000-22000</f>
        <v>478000</v>
      </c>
      <c r="E7" s="111">
        <f>157894+22000</f>
        <v>179894</v>
      </c>
    </row>
    <row r="8" spans="1:5" ht="26.25" x14ac:dyDescent="0.25">
      <c r="A8" s="100">
        <v>6</v>
      </c>
      <c r="B8" s="99" t="s">
        <v>148</v>
      </c>
      <c r="C8" s="115">
        <f t="shared" si="0"/>
        <v>100000</v>
      </c>
      <c r="D8" s="111">
        <v>70000</v>
      </c>
      <c r="E8" s="111">
        <v>30000</v>
      </c>
    </row>
    <row r="9" spans="1:5" ht="26.25" x14ac:dyDescent="0.25">
      <c r="A9" s="100">
        <v>7</v>
      </c>
      <c r="B9" s="99" t="s">
        <v>149</v>
      </c>
      <c r="C9" s="115">
        <f t="shared" si="0"/>
        <v>60000</v>
      </c>
      <c r="D9" s="111">
        <v>40000</v>
      </c>
      <c r="E9" s="111">
        <v>20000</v>
      </c>
    </row>
    <row r="10" spans="1:5" ht="26.25" x14ac:dyDescent="0.25">
      <c r="A10" s="100">
        <v>8</v>
      </c>
      <c r="B10" s="99" t="s">
        <v>103</v>
      </c>
      <c r="C10" s="115">
        <f t="shared" si="0"/>
        <v>70000</v>
      </c>
      <c r="D10" s="111">
        <v>50000</v>
      </c>
      <c r="E10" s="111">
        <v>20000</v>
      </c>
    </row>
    <row r="11" spans="1:5" x14ac:dyDescent="0.25">
      <c r="A11" s="100">
        <v>9</v>
      </c>
      <c r="B11" s="99" t="s">
        <v>150</v>
      </c>
      <c r="C11" s="115">
        <f t="shared" si="0"/>
        <v>20000</v>
      </c>
      <c r="D11" s="111">
        <v>20000</v>
      </c>
      <c r="E11" s="111">
        <v>0</v>
      </c>
    </row>
    <row r="12" spans="1:5" ht="26.25" x14ac:dyDescent="0.25">
      <c r="A12" s="100">
        <v>10</v>
      </c>
      <c r="B12" s="99" t="s">
        <v>151</v>
      </c>
      <c r="C12" s="115">
        <f t="shared" si="0"/>
        <v>65000</v>
      </c>
      <c r="D12" s="111">
        <v>50000</v>
      </c>
      <c r="E12" s="111">
        <v>15000</v>
      </c>
    </row>
    <row r="13" spans="1:5" ht="26.25" x14ac:dyDescent="0.25">
      <c r="A13" s="100">
        <v>11</v>
      </c>
      <c r="B13" s="99" t="s">
        <v>152</v>
      </c>
      <c r="C13" s="115">
        <f t="shared" si="0"/>
        <v>40000</v>
      </c>
      <c r="D13" s="111">
        <v>30000</v>
      </c>
      <c r="E13" s="111">
        <v>10000</v>
      </c>
    </row>
    <row r="14" spans="1:5" ht="26.25" x14ac:dyDescent="0.25">
      <c r="A14" s="100">
        <v>12</v>
      </c>
      <c r="B14" s="99" t="s">
        <v>104</v>
      </c>
      <c r="C14" s="115">
        <f t="shared" si="0"/>
        <v>30000</v>
      </c>
      <c r="D14" s="111">
        <v>20000</v>
      </c>
      <c r="E14" s="111">
        <v>10000</v>
      </c>
    </row>
    <row r="15" spans="1:5" ht="26.25" x14ac:dyDescent="0.25">
      <c r="A15" s="100">
        <v>13</v>
      </c>
      <c r="B15" s="100" t="s">
        <v>153</v>
      </c>
      <c r="C15" s="115">
        <f t="shared" si="0"/>
        <v>80000</v>
      </c>
      <c r="D15" s="111">
        <v>50000</v>
      </c>
      <c r="E15" s="111">
        <v>30000</v>
      </c>
    </row>
    <row r="16" spans="1:5" x14ac:dyDescent="0.25">
      <c r="A16" s="100">
        <v>14</v>
      </c>
      <c r="B16" s="99" t="s">
        <v>154</v>
      </c>
      <c r="C16" s="115">
        <f t="shared" si="0"/>
        <v>40000</v>
      </c>
      <c r="D16" s="111">
        <v>30000</v>
      </c>
      <c r="E16" s="111">
        <v>10000</v>
      </c>
    </row>
    <row r="17" spans="1:5" ht="26.25" x14ac:dyDescent="0.25">
      <c r="A17" s="100">
        <v>15</v>
      </c>
      <c r="B17" s="100" t="s">
        <v>155</v>
      </c>
      <c r="C17" s="115">
        <f t="shared" si="0"/>
        <v>55000</v>
      </c>
      <c r="D17" s="111">
        <v>35000</v>
      </c>
      <c r="E17" s="111">
        <v>20000</v>
      </c>
    </row>
    <row r="18" spans="1:5" ht="26.25" x14ac:dyDescent="0.25">
      <c r="A18" s="100">
        <v>16</v>
      </c>
      <c r="B18" s="100" t="s">
        <v>156</v>
      </c>
      <c r="C18" s="115">
        <f t="shared" si="0"/>
        <v>60000</v>
      </c>
      <c r="D18" s="111">
        <v>50000</v>
      </c>
      <c r="E18" s="111">
        <v>10000</v>
      </c>
    </row>
    <row r="19" spans="1:5" ht="26.25" x14ac:dyDescent="0.25">
      <c r="A19" s="100">
        <v>17</v>
      </c>
      <c r="B19" s="100" t="s">
        <v>157</v>
      </c>
      <c r="C19" s="115">
        <f t="shared" si="0"/>
        <v>50000</v>
      </c>
      <c r="D19" s="111">
        <v>30000</v>
      </c>
      <c r="E19" s="111">
        <v>20000</v>
      </c>
    </row>
    <row r="20" spans="1:5" ht="26.25" x14ac:dyDescent="0.25">
      <c r="A20" s="100">
        <v>18</v>
      </c>
      <c r="B20" s="99" t="s">
        <v>158</v>
      </c>
      <c r="C20" s="115">
        <f t="shared" si="0"/>
        <v>30000</v>
      </c>
      <c r="D20" s="111">
        <v>30000</v>
      </c>
      <c r="E20" s="111"/>
    </row>
    <row r="21" spans="1:5" ht="39" x14ac:dyDescent="0.25">
      <c r="A21" s="100">
        <v>19</v>
      </c>
      <c r="B21" s="100" t="s">
        <v>159</v>
      </c>
      <c r="C21" s="115">
        <f t="shared" si="0"/>
        <v>100000</v>
      </c>
      <c r="D21" s="111">
        <v>80000</v>
      </c>
      <c r="E21" s="111">
        <v>20000</v>
      </c>
    </row>
    <row r="22" spans="1:5" ht="26.25" x14ac:dyDescent="0.25">
      <c r="A22" s="100">
        <v>20</v>
      </c>
      <c r="B22" s="99" t="s">
        <v>160</v>
      </c>
      <c r="C22" s="115">
        <f t="shared" si="0"/>
        <v>10000</v>
      </c>
      <c r="D22" s="111"/>
      <c r="E22" s="111">
        <v>10000</v>
      </c>
    </row>
    <row r="23" spans="1:5" ht="26.25" x14ac:dyDescent="0.25">
      <c r="A23" s="100">
        <v>21</v>
      </c>
      <c r="B23" s="99" t="s">
        <v>105</v>
      </c>
      <c r="C23" s="115">
        <f t="shared" si="0"/>
        <v>50000</v>
      </c>
      <c r="D23" s="111">
        <v>30000</v>
      </c>
      <c r="E23" s="111">
        <v>20000</v>
      </c>
    </row>
    <row r="24" spans="1:5" ht="26.25" x14ac:dyDescent="0.25">
      <c r="A24" s="100">
        <v>22</v>
      </c>
      <c r="B24" s="100" t="s">
        <v>161</v>
      </c>
      <c r="C24" s="115">
        <f t="shared" si="0"/>
        <v>50000</v>
      </c>
      <c r="D24" s="111">
        <v>30000</v>
      </c>
      <c r="E24" s="111">
        <v>20000</v>
      </c>
    </row>
    <row r="25" spans="1:5" ht="26.25" x14ac:dyDescent="0.25">
      <c r="A25" s="100">
        <v>23</v>
      </c>
      <c r="B25" s="99" t="s">
        <v>106</v>
      </c>
      <c r="C25" s="115">
        <f t="shared" si="0"/>
        <v>40000</v>
      </c>
      <c r="D25" s="111">
        <v>30000</v>
      </c>
      <c r="E25" s="111">
        <v>10000</v>
      </c>
    </row>
    <row r="26" spans="1:5" ht="26.25" x14ac:dyDescent="0.25">
      <c r="A26" s="100">
        <v>24</v>
      </c>
      <c r="B26" s="100" t="s">
        <v>107</v>
      </c>
      <c r="C26" s="115">
        <f t="shared" si="0"/>
        <v>30000</v>
      </c>
      <c r="D26" s="111">
        <v>30000</v>
      </c>
      <c r="E26" s="111"/>
    </row>
    <row r="27" spans="1:5" x14ac:dyDescent="0.25">
      <c r="A27" s="100">
        <v>25</v>
      </c>
      <c r="B27" s="100" t="s">
        <v>162</v>
      </c>
      <c r="C27" s="115">
        <f t="shared" si="0"/>
        <v>70000</v>
      </c>
      <c r="D27" s="111">
        <v>50000</v>
      </c>
      <c r="E27" s="111">
        <v>20000</v>
      </c>
    </row>
    <row r="28" spans="1:5" x14ac:dyDescent="0.25">
      <c r="A28" s="100">
        <v>26</v>
      </c>
      <c r="B28" s="100" t="s">
        <v>163</v>
      </c>
      <c r="C28" s="115">
        <f t="shared" si="0"/>
        <v>50000</v>
      </c>
      <c r="D28" s="111"/>
      <c r="E28" s="111">
        <v>50000</v>
      </c>
    </row>
    <row r="29" spans="1:5" x14ac:dyDescent="0.25">
      <c r="A29" s="100">
        <v>27</v>
      </c>
      <c r="B29" s="100" t="s">
        <v>164</v>
      </c>
      <c r="C29" s="115">
        <f t="shared" si="0"/>
        <v>50000</v>
      </c>
      <c r="D29" s="111">
        <v>30000</v>
      </c>
      <c r="E29" s="111">
        <v>20000</v>
      </c>
    </row>
    <row r="30" spans="1:5" ht="26.25" x14ac:dyDescent="0.25">
      <c r="A30" s="100">
        <v>28</v>
      </c>
      <c r="B30" s="100" t="s">
        <v>117</v>
      </c>
      <c r="C30" s="115">
        <f t="shared" si="0"/>
        <v>20000</v>
      </c>
      <c r="D30" s="111"/>
      <c r="E30" s="111">
        <v>20000</v>
      </c>
    </row>
    <row r="31" spans="1:5" x14ac:dyDescent="0.25">
      <c r="A31" s="100">
        <v>29</v>
      </c>
      <c r="B31" s="100" t="s">
        <v>108</v>
      </c>
      <c r="C31" s="115">
        <f t="shared" si="0"/>
        <v>30000</v>
      </c>
      <c r="D31" s="111"/>
      <c r="E31" s="111">
        <v>30000</v>
      </c>
    </row>
    <row r="32" spans="1:5" x14ac:dyDescent="0.25">
      <c r="A32" s="100">
        <v>30</v>
      </c>
      <c r="B32" s="100" t="s">
        <v>129</v>
      </c>
      <c r="C32" s="115">
        <f t="shared" si="0"/>
        <v>20000</v>
      </c>
      <c r="D32" s="111"/>
      <c r="E32" s="111">
        <v>20000</v>
      </c>
    </row>
    <row r="33" spans="1:5" x14ac:dyDescent="0.25">
      <c r="A33" s="100">
        <v>31</v>
      </c>
      <c r="B33" s="100" t="s">
        <v>109</v>
      </c>
      <c r="C33" s="115">
        <f t="shared" si="0"/>
        <v>10000</v>
      </c>
      <c r="D33" s="111"/>
      <c r="E33" s="111">
        <v>10000</v>
      </c>
    </row>
    <row r="34" spans="1:5" x14ac:dyDescent="0.25">
      <c r="A34" s="100"/>
      <c r="B34" s="101" t="s">
        <v>37</v>
      </c>
      <c r="C34" s="119">
        <f>SUM(C3:C33)</f>
        <v>3647894</v>
      </c>
      <c r="D34" s="119">
        <f>SUM(D3:D33)</f>
        <v>2463000</v>
      </c>
      <c r="E34" s="119">
        <f>SUM(E3:E33)</f>
        <v>1184894</v>
      </c>
    </row>
    <row r="35" spans="1:5" ht="26.25" x14ac:dyDescent="0.25">
      <c r="A35" s="100">
        <v>32</v>
      </c>
      <c r="B35" s="99" t="s">
        <v>110</v>
      </c>
      <c r="C35" s="115">
        <f t="shared" ref="C35:C40" si="1">D35+E35</f>
        <v>60000</v>
      </c>
      <c r="D35" s="111">
        <v>40000</v>
      </c>
      <c r="E35" s="111">
        <v>20000</v>
      </c>
    </row>
    <row r="36" spans="1:5" ht="26.25" x14ac:dyDescent="0.25">
      <c r="A36" s="100">
        <v>33</v>
      </c>
      <c r="B36" s="99" t="s">
        <v>165</v>
      </c>
      <c r="C36" s="115">
        <f t="shared" si="1"/>
        <v>70000</v>
      </c>
      <c r="D36" s="111">
        <v>50000</v>
      </c>
      <c r="E36" s="111">
        <v>20000</v>
      </c>
    </row>
    <row r="37" spans="1:5" ht="39" x14ac:dyDescent="0.25">
      <c r="A37" s="100">
        <v>34</v>
      </c>
      <c r="B37" s="99" t="s">
        <v>166</v>
      </c>
      <c r="C37" s="115">
        <f t="shared" si="1"/>
        <v>100000</v>
      </c>
      <c r="D37" s="111">
        <v>70000</v>
      </c>
      <c r="E37" s="111">
        <v>30000</v>
      </c>
    </row>
    <row r="38" spans="1:5" ht="26.25" x14ac:dyDescent="0.25">
      <c r="A38" s="100">
        <v>35</v>
      </c>
      <c r="B38" s="100" t="s">
        <v>167</v>
      </c>
      <c r="C38" s="115">
        <f t="shared" si="1"/>
        <v>350000</v>
      </c>
      <c r="D38" s="111">
        <v>250000</v>
      </c>
      <c r="E38" s="111">
        <v>100000</v>
      </c>
    </row>
    <row r="39" spans="1:5" ht="26.25" x14ac:dyDescent="0.25">
      <c r="A39" s="100">
        <v>36</v>
      </c>
      <c r="B39" s="99" t="s">
        <v>111</v>
      </c>
      <c r="C39" s="115">
        <f t="shared" si="1"/>
        <v>70000</v>
      </c>
      <c r="D39" s="111">
        <v>0</v>
      </c>
      <c r="E39" s="111">
        <v>70000</v>
      </c>
    </row>
    <row r="40" spans="1:5" ht="26.25" x14ac:dyDescent="0.25">
      <c r="A40" s="100">
        <v>37</v>
      </c>
      <c r="B40" s="99" t="s">
        <v>168</v>
      </c>
      <c r="C40" s="115">
        <f t="shared" si="1"/>
        <v>90000</v>
      </c>
      <c r="D40" s="106">
        <v>60000</v>
      </c>
      <c r="E40" s="106">
        <v>30000</v>
      </c>
    </row>
    <row r="41" spans="1:5" x14ac:dyDescent="0.25">
      <c r="A41" s="100"/>
      <c r="B41" s="101" t="s">
        <v>44</v>
      </c>
      <c r="C41" s="119">
        <f>SUM(C35:C40)</f>
        <v>740000</v>
      </c>
      <c r="D41" s="119">
        <f>SUM(D35:D40)</f>
        <v>470000</v>
      </c>
      <c r="E41" s="119">
        <f>SUM(E35:E40)</f>
        <v>270000</v>
      </c>
    </row>
    <row r="42" spans="1:5" ht="26.25" x14ac:dyDescent="0.25">
      <c r="A42" s="100">
        <v>38</v>
      </c>
      <c r="B42" s="99" t="s">
        <v>169</v>
      </c>
      <c r="C42" s="115">
        <f t="shared" ref="C42:C45" si="2">D42+E42</f>
        <v>20000</v>
      </c>
      <c r="D42" s="106">
        <v>20000</v>
      </c>
      <c r="E42" s="106">
        <v>0</v>
      </c>
    </row>
    <row r="43" spans="1:5" ht="38.25" x14ac:dyDescent="0.25">
      <c r="A43" s="100">
        <v>39</v>
      </c>
      <c r="B43" s="102" t="s">
        <v>170</v>
      </c>
      <c r="C43" s="115">
        <f t="shared" si="2"/>
        <v>100000</v>
      </c>
      <c r="D43" s="106">
        <v>80000</v>
      </c>
      <c r="E43" s="106">
        <v>20000</v>
      </c>
    </row>
    <row r="44" spans="1:5" ht="25.5" x14ac:dyDescent="0.25">
      <c r="A44" s="100">
        <v>40</v>
      </c>
      <c r="B44" s="102" t="s">
        <v>112</v>
      </c>
      <c r="C44" s="115">
        <f t="shared" si="2"/>
        <v>0</v>
      </c>
      <c r="D44" s="106"/>
      <c r="E44" s="106">
        <v>0</v>
      </c>
    </row>
    <row r="45" spans="1:5" ht="25.5" x14ac:dyDescent="0.25">
      <c r="A45" s="100">
        <v>41</v>
      </c>
      <c r="B45" s="102" t="s">
        <v>113</v>
      </c>
      <c r="C45" s="115">
        <f t="shared" si="2"/>
        <v>70000</v>
      </c>
      <c r="D45" s="106">
        <v>50000</v>
      </c>
      <c r="E45" s="106">
        <v>20000</v>
      </c>
    </row>
    <row r="46" spans="1:5" x14ac:dyDescent="0.25">
      <c r="A46" s="100"/>
      <c r="B46" s="101" t="s">
        <v>42</v>
      </c>
      <c r="C46" s="119">
        <f>SUM(C42:C45)</f>
        <v>190000</v>
      </c>
      <c r="D46" s="119">
        <f>SUM(D42:D45)</f>
        <v>150000</v>
      </c>
      <c r="E46" s="119">
        <f>SUM(E42:E45)</f>
        <v>40000</v>
      </c>
    </row>
    <row r="47" spans="1:5" x14ac:dyDescent="0.25">
      <c r="A47" s="100">
        <v>42</v>
      </c>
      <c r="B47" s="103" t="s">
        <v>171</v>
      </c>
      <c r="C47" s="115">
        <f t="shared" ref="C47:C48" si="3">D47+E47</f>
        <v>50000</v>
      </c>
      <c r="D47" s="106">
        <v>30000</v>
      </c>
      <c r="E47" s="106">
        <v>20000</v>
      </c>
    </row>
    <row r="48" spans="1:5" ht="26.25" x14ac:dyDescent="0.25">
      <c r="A48" s="100">
        <v>43</v>
      </c>
      <c r="B48" s="103" t="s">
        <v>172</v>
      </c>
      <c r="C48" s="115">
        <f t="shared" si="3"/>
        <v>10000</v>
      </c>
      <c r="D48" s="106"/>
      <c r="E48" s="106">
        <v>10000</v>
      </c>
    </row>
    <row r="49" spans="1:5" x14ac:dyDescent="0.25">
      <c r="A49" s="100"/>
      <c r="B49" s="101" t="s">
        <v>39</v>
      </c>
      <c r="C49" s="119">
        <f>SUM(C47:C48)</f>
        <v>60000</v>
      </c>
      <c r="D49" s="119">
        <f>SUM(D47:D48)</f>
        <v>30000</v>
      </c>
      <c r="E49" s="119">
        <f>SUM(E47:E48)</f>
        <v>30000</v>
      </c>
    </row>
    <row r="50" spans="1:5" x14ac:dyDescent="0.25">
      <c r="A50" s="100">
        <v>44</v>
      </c>
      <c r="B50" s="99" t="s">
        <v>173</v>
      </c>
      <c r="C50" s="115">
        <f>D50+E50</f>
        <v>0</v>
      </c>
      <c r="D50" s="106"/>
      <c r="E50" s="106"/>
    </row>
    <row r="51" spans="1:5" x14ac:dyDescent="0.25">
      <c r="A51" s="100"/>
      <c r="B51" s="101" t="s">
        <v>114</v>
      </c>
      <c r="C51" s="119">
        <f t="shared" ref="C51:E51" si="4">SUM(C50)</f>
        <v>0</v>
      </c>
      <c r="D51" s="119">
        <f t="shared" si="4"/>
        <v>0</v>
      </c>
      <c r="E51" s="119">
        <f t="shared" si="4"/>
        <v>0</v>
      </c>
    </row>
    <row r="52" spans="1:5" x14ac:dyDescent="0.25">
      <c r="A52" s="100">
        <v>45</v>
      </c>
      <c r="B52" s="99" t="s">
        <v>174</v>
      </c>
      <c r="C52" s="115">
        <f t="shared" ref="C52:C53" si="5">D52+E52</f>
        <v>20000</v>
      </c>
      <c r="D52" s="106"/>
      <c r="E52" s="106">
        <v>20000</v>
      </c>
    </row>
    <row r="53" spans="1:5" x14ac:dyDescent="0.25">
      <c r="A53" s="100">
        <v>46</v>
      </c>
      <c r="B53" s="99" t="s">
        <v>175</v>
      </c>
      <c r="C53" s="115">
        <f t="shared" si="5"/>
        <v>35000</v>
      </c>
      <c r="D53" s="106"/>
      <c r="E53" s="106">
        <v>35000</v>
      </c>
    </row>
    <row r="54" spans="1:5" x14ac:dyDescent="0.25">
      <c r="A54" s="100"/>
      <c r="B54" s="101" t="s">
        <v>40</v>
      </c>
      <c r="C54" s="119">
        <f>SUM(C52:C53)</f>
        <v>55000</v>
      </c>
      <c r="D54" s="119">
        <f>SUM(D52:D53)</f>
        <v>0</v>
      </c>
      <c r="E54" s="119">
        <f>SUM(E52:E53)</f>
        <v>55000</v>
      </c>
    </row>
    <row r="55" spans="1:5" x14ac:dyDescent="0.25">
      <c r="A55" s="100">
        <v>47</v>
      </c>
      <c r="B55" s="99" t="s">
        <v>176</v>
      </c>
      <c r="C55" s="115">
        <f>D55+E55</f>
        <v>25000</v>
      </c>
      <c r="D55" s="106">
        <v>25000</v>
      </c>
      <c r="E55" s="106"/>
    </row>
    <row r="56" spans="1:5" x14ac:dyDescent="0.25">
      <c r="A56" s="100"/>
      <c r="B56" s="101" t="s">
        <v>41</v>
      </c>
      <c r="C56" s="119">
        <f>SUM(C55:C55)</f>
        <v>25000</v>
      </c>
      <c r="D56" s="119">
        <f>SUM(D55:D55)</f>
        <v>25000</v>
      </c>
      <c r="E56" s="119">
        <f>SUM(E55:E55)</f>
        <v>0</v>
      </c>
    </row>
    <row r="57" spans="1:5" x14ac:dyDescent="0.25">
      <c r="A57" s="100">
        <v>48</v>
      </c>
      <c r="B57" s="102" t="s">
        <v>115</v>
      </c>
      <c r="C57" s="115">
        <f>D57+E57</f>
        <v>0</v>
      </c>
      <c r="D57" s="120"/>
      <c r="E57" s="120"/>
    </row>
    <row r="58" spans="1:5" x14ac:dyDescent="0.25">
      <c r="A58" s="100"/>
      <c r="B58" s="101" t="s">
        <v>88</v>
      </c>
      <c r="C58" s="118">
        <f>D57</f>
        <v>0</v>
      </c>
      <c r="D58" s="119">
        <v>0</v>
      </c>
      <c r="E58" s="119">
        <v>0</v>
      </c>
    </row>
    <row r="59" spans="1:5" ht="26.25" x14ac:dyDescent="0.25">
      <c r="A59" s="100">
        <v>49</v>
      </c>
      <c r="B59" s="99" t="s">
        <v>177</v>
      </c>
      <c r="C59" s="115">
        <f>D59+E59</f>
        <v>110000</v>
      </c>
      <c r="D59" s="106">
        <v>80000</v>
      </c>
      <c r="E59" s="106">
        <v>30000</v>
      </c>
    </row>
    <row r="60" spans="1:5" x14ac:dyDescent="0.25">
      <c r="A60" s="117"/>
      <c r="B60" s="101" t="s">
        <v>38</v>
      </c>
      <c r="C60" s="119">
        <f>SUM(C59:C59)</f>
        <v>110000</v>
      </c>
      <c r="D60" s="119">
        <f>SUM(D59:D59)</f>
        <v>80000</v>
      </c>
      <c r="E60" s="119">
        <f>SUM(E59:E59)</f>
        <v>30000</v>
      </c>
    </row>
    <row r="61" spans="1:5" x14ac:dyDescent="0.25">
      <c r="A61" s="100"/>
      <c r="B61" s="114" t="s">
        <v>43</v>
      </c>
      <c r="C61" s="120">
        <f>C34+C41+C46+C49+C51+C54+C56+C58+C60</f>
        <v>4827894</v>
      </c>
      <c r="D61" s="120">
        <f>D34+D41+D46+D49+D51+D54+D56+D58+D60</f>
        <v>3218000</v>
      </c>
      <c r="E61" s="120">
        <f>E34+E41+E46+E49+E51+E54+E56+E58+E60</f>
        <v>1609894</v>
      </c>
    </row>
  </sheetData>
  <pageMargins left="0.11811023622047245" right="0" top="0.35433070866141736" bottom="0.15748031496062992" header="0.31496062992125984" footer="0.31496062992125984"/>
  <pageSetup paperSize="9" orientation="portrait" verticalDpi="30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18207C-AE9F-4F58-98EF-917A63EDA478}">
  <dimension ref="A1:C5"/>
  <sheetViews>
    <sheetView zoomScaleNormal="100" workbookViewId="0"/>
  </sheetViews>
  <sheetFormatPr defaultRowHeight="15" x14ac:dyDescent="0.25"/>
  <cols>
    <col min="1" max="1" width="23.28515625" customWidth="1"/>
    <col min="2" max="2" width="25.42578125" customWidth="1"/>
    <col min="3" max="3" width="23.28515625" customWidth="1"/>
  </cols>
  <sheetData>
    <row r="1" spans="1:3" x14ac:dyDescent="0.25">
      <c r="A1" s="49" t="s">
        <v>185</v>
      </c>
    </row>
    <row r="2" spans="1:3" ht="52.15" customHeight="1" x14ac:dyDescent="0.25">
      <c r="A2" s="54" t="s">
        <v>128</v>
      </c>
      <c r="B2" s="55" t="s">
        <v>125</v>
      </c>
      <c r="C2" s="55" t="s">
        <v>94</v>
      </c>
    </row>
    <row r="3" spans="1:3" ht="16.5" thickBot="1" x14ac:dyDescent="0.3">
      <c r="A3" s="50" t="s">
        <v>126</v>
      </c>
      <c r="B3" s="51">
        <v>15029</v>
      </c>
      <c r="C3" s="53">
        <f>B3*100/B5</f>
        <v>49.270563551126116</v>
      </c>
    </row>
    <row r="4" spans="1:3" ht="18" customHeight="1" thickBot="1" x14ac:dyDescent="0.3">
      <c r="A4" s="50" t="s">
        <v>127</v>
      </c>
      <c r="B4" s="51">
        <v>15474</v>
      </c>
      <c r="C4" s="53">
        <f>B4*100/B5</f>
        <v>50.729436448873884</v>
      </c>
    </row>
    <row r="5" spans="1:3" ht="36" customHeight="1" thickBot="1" x14ac:dyDescent="0.3">
      <c r="A5" s="50" t="s">
        <v>95</v>
      </c>
      <c r="B5" s="51">
        <f>SUM(B3:B4)</f>
        <v>30503</v>
      </c>
      <c r="C5" s="52">
        <f>SUM(C3:C4)</f>
        <v>100</v>
      </c>
    </row>
  </sheetData>
  <pageMargins left="0.7" right="0.7" top="0.75" bottom="0.75" header="0.3" footer="0.3"/>
  <pageSetup orientation="portrait" horizontalDpi="300" verticalDpi="30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8BC3D0-4F36-4934-B430-7C738E136973}">
  <dimension ref="A1:H26"/>
  <sheetViews>
    <sheetView zoomScaleNormal="100" workbookViewId="0">
      <selection sqref="A1:H1"/>
    </sheetView>
  </sheetViews>
  <sheetFormatPr defaultRowHeight="15" x14ac:dyDescent="0.25"/>
  <cols>
    <col min="1" max="1" width="32.5703125" customWidth="1"/>
    <col min="2" max="2" width="9.28515625" customWidth="1"/>
    <col min="3" max="5" width="9.7109375" customWidth="1"/>
    <col min="6" max="6" width="14.42578125" customWidth="1"/>
    <col min="7" max="7" width="14.7109375" customWidth="1"/>
    <col min="8" max="8" width="15.140625" customWidth="1"/>
  </cols>
  <sheetData>
    <row r="1" spans="1:8" ht="16.5" thickBot="1" x14ac:dyDescent="0.3">
      <c r="A1" s="138" t="s">
        <v>186</v>
      </c>
      <c r="B1" s="138"/>
      <c r="C1" s="138"/>
      <c r="D1" s="138"/>
      <c r="E1" s="138"/>
      <c r="F1" s="138"/>
      <c r="G1" s="138"/>
      <c r="H1" s="138"/>
    </row>
    <row r="2" spans="1:8" ht="15.6" customHeight="1" x14ac:dyDescent="0.25">
      <c r="A2" s="134" t="s">
        <v>12</v>
      </c>
      <c r="B2" s="140" t="s">
        <v>121</v>
      </c>
      <c r="C2" s="140" t="s">
        <v>122</v>
      </c>
      <c r="D2" s="140" t="s">
        <v>18</v>
      </c>
      <c r="E2" s="139" t="s">
        <v>120</v>
      </c>
      <c r="F2" s="136">
        <v>2027</v>
      </c>
      <c r="G2" s="136"/>
      <c r="H2" s="137"/>
    </row>
    <row r="3" spans="1:8" ht="27.6" customHeight="1" x14ac:dyDescent="0.25">
      <c r="A3" s="135"/>
      <c r="B3" s="140"/>
      <c r="C3" s="140"/>
      <c r="D3" s="140"/>
      <c r="E3" s="139"/>
      <c r="F3" s="56" t="s">
        <v>124</v>
      </c>
      <c r="G3" s="56" t="s">
        <v>123</v>
      </c>
      <c r="H3" s="61" t="s">
        <v>96</v>
      </c>
    </row>
    <row r="4" spans="1:8" ht="14.45" customHeight="1" x14ac:dyDescent="0.25">
      <c r="A4" s="35" t="s">
        <v>19</v>
      </c>
      <c r="B4" s="35">
        <v>16</v>
      </c>
      <c r="C4" s="35">
        <v>6</v>
      </c>
      <c r="D4" s="35">
        <f>B4+C4</f>
        <v>22</v>
      </c>
      <c r="E4" s="98">
        <f>C4*100/D4</f>
        <v>27.272727272727273</v>
      </c>
      <c r="F4" s="38">
        <v>192430.24859099998</v>
      </c>
      <c r="G4" s="38">
        <v>72151.421408999988</v>
      </c>
      <c r="H4" s="48">
        <f t="shared" ref="H4:H20" si="0">F4+G4</f>
        <v>264581.67</v>
      </c>
    </row>
    <row r="5" spans="1:8" x14ac:dyDescent="0.25">
      <c r="A5" s="35" t="s">
        <v>20</v>
      </c>
      <c r="B5" s="35">
        <v>14</v>
      </c>
      <c r="C5" s="35">
        <v>13</v>
      </c>
      <c r="D5" s="35">
        <f t="shared" ref="D5:D21" si="1">B5+C5</f>
        <v>27</v>
      </c>
      <c r="E5" s="98">
        <f t="shared" ref="E5:E21" si="2">C5*100/D5</f>
        <v>48.148148148148145</v>
      </c>
      <c r="F5" s="38">
        <v>157063.330395</v>
      </c>
      <c r="G5" s="38">
        <v>145855.33960499999</v>
      </c>
      <c r="H5" s="48">
        <f t="shared" si="0"/>
        <v>302918.67</v>
      </c>
    </row>
    <row r="6" spans="1:8" x14ac:dyDescent="0.25">
      <c r="A6" s="35" t="s">
        <v>21</v>
      </c>
      <c r="B6" s="35">
        <v>24</v>
      </c>
      <c r="C6" s="35">
        <v>13</v>
      </c>
      <c r="D6" s="35">
        <f t="shared" si="1"/>
        <v>37</v>
      </c>
      <c r="E6" s="98">
        <f t="shared" si="2"/>
        <v>35.135135135135137</v>
      </c>
      <c r="F6" s="38">
        <v>224276.17045800004</v>
      </c>
      <c r="G6" s="38">
        <v>121508.85954200001</v>
      </c>
      <c r="H6" s="48">
        <f t="shared" si="0"/>
        <v>345785.03</v>
      </c>
    </row>
    <row r="7" spans="1:8" x14ac:dyDescent="0.25">
      <c r="A7" s="35" t="s">
        <v>34</v>
      </c>
      <c r="B7" s="35">
        <v>0</v>
      </c>
      <c r="C7" s="35">
        <v>1</v>
      </c>
      <c r="D7" s="35">
        <f t="shared" si="1"/>
        <v>1</v>
      </c>
      <c r="E7" s="98">
        <f t="shared" si="2"/>
        <v>100</v>
      </c>
      <c r="F7" s="38">
        <v>0</v>
      </c>
      <c r="G7" s="57">
        <v>11075.92</v>
      </c>
      <c r="H7" s="48">
        <f t="shared" si="0"/>
        <v>11075.92</v>
      </c>
    </row>
    <row r="8" spans="1:8" x14ac:dyDescent="0.25">
      <c r="A8" s="35" t="s">
        <v>22</v>
      </c>
      <c r="B8" s="35">
        <v>7</v>
      </c>
      <c r="C8" s="35">
        <v>0</v>
      </c>
      <c r="D8" s="35">
        <f t="shared" si="1"/>
        <v>7</v>
      </c>
      <c r="E8" s="98">
        <f t="shared" si="2"/>
        <v>0</v>
      </c>
      <c r="F8" s="38">
        <v>85473.16</v>
      </c>
      <c r="G8" s="38">
        <v>0</v>
      </c>
      <c r="H8" s="48">
        <f t="shared" si="0"/>
        <v>85473.16</v>
      </c>
    </row>
    <row r="9" spans="1:8" x14ac:dyDescent="0.25">
      <c r="A9" s="35" t="s">
        <v>23</v>
      </c>
      <c r="B9" s="35">
        <v>10</v>
      </c>
      <c r="C9" s="35">
        <v>12</v>
      </c>
      <c r="D9" s="35">
        <f t="shared" si="1"/>
        <v>22</v>
      </c>
      <c r="E9" s="98">
        <f t="shared" si="2"/>
        <v>54.545454545454547</v>
      </c>
      <c r="F9" s="38">
        <v>102096.56659500001</v>
      </c>
      <c r="G9" s="38">
        <v>122538.34340499999</v>
      </c>
      <c r="H9" s="48">
        <f t="shared" si="0"/>
        <v>224634.91</v>
      </c>
    </row>
    <row r="10" spans="1:8" x14ac:dyDescent="0.25">
      <c r="A10" s="35" t="s">
        <v>24</v>
      </c>
      <c r="B10" s="35">
        <v>3</v>
      </c>
      <c r="C10" s="35">
        <v>0</v>
      </c>
      <c r="D10" s="35">
        <f t="shared" si="1"/>
        <v>3</v>
      </c>
      <c r="E10" s="98">
        <f t="shared" si="2"/>
        <v>0</v>
      </c>
      <c r="F10" s="38">
        <v>34209.120000000003</v>
      </c>
      <c r="G10" s="38">
        <v>0</v>
      </c>
      <c r="H10" s="48">
        <f t="shared" si="0"/>
        <v>34209.120000000003</v>
      </c>
    </row>
    <row r="11" spans="1:8" x14ac:dyDescent="0.25">
      <c r="A11" s="35" t="s">
        <v>25</v>
      </c>
      <c r="B11" s="35">
        <v>15</v>
      </c>
      <c r="C11" s="35">
        <v>0</v>
      </c>
      <c r="D11" s="35">
        <f t="shared" si="1"/>
        <v>15</v>
      </c>
      <c r="E11" s="98">
        <f t="shared" si="2"/>
        <v>0</v>
      </c>
      <c r="F11" s="38">
        <v>175891.7</v>
      </c>
      <c r="G11" s="70">
        <v>0</v>
      </c>
      <c r="H11" s="48">
        <f t="shared" si="0"/>
        <v>175891.7</v>
      </c>
    </row>
    <row r="12" spans="1:8" x14ac:dyDescent="0.25">
      <c r="A12" s="35" t="s">
        <v>26</v>
      </c>
      <c r="B12" s="35">
        <v>3</v>
      </c>
      <c r="C12" s="35">
        <v>1</v>
      </c>
      <c r="D12" s="35">
        <f t="shared" si="1"/>
        <v>4</v>
      </c>
      <c r="E12" s="98">
        <f t="shared" si="2"/>
        <v>25</v>
      </c>
      <c r="F12" s="38">
        <v>31755.54</v>
      </c>
      <c r="G12" s="70">
        <v>10585.18</v>
      </c>
      <c r="H12" s="48">
        <f t="shared" si="0"/>
        <v>42340.72</v>
      </c>
    </row>
    <row r="13" spans="1:8" x14ac:dyDescent="0.25">
      <c r="A13" s="35" t="s">
        <v>27</v>
      </c>
      <c r="B13" s="35">
        <v>5</v>
      </c>
      <c r="C13" s="35">
        <v>0</v>
      </c>
      <c r="D13" s="35">
        <f t="shared" si="1"/>
        <v>5</v>
      </c>
      <c r="E13" s="98">
        <f t="shared" si="2"/>
        <v>0</v>
      </c>
      <c r="F13" s="38">
        <v>55782.38</v>
      </c>
      <c r="G13" s="70">
        <v>0</v>
      </c>
      <c r="H13" s="48">
        <f t="shared" si="0"/>
        <v>55782.38</v>
      </c>
    </row>
    <row r="14" spans="1:8" x14ac:dyDescent="0.25">
      <c r="A14" s="35" t="s">
        <v>28</v>
      </c>
      <c r="B14" s="35">
        <v>5</v>
      </c>
      <c r="C14" s="35">
        <v>4</v>
      </c>
      <c r="D14" s="35">
        <f t="shared" si="1"/>
        <v>9</v>
      </c>
      <c r="E14" s="98">
        <f t="shared" si="2"/>
        <v>44.444444444444443</v>
      </c>
      <c r="F14" s="38">
        <v>51425.635944000009</v>
      </c>
      <c r="G14" s="70">
        <v>41133.104055999996</v>
      </c>
      <c r="H14" s="48">
        <f t="shared" si="0"/>
        <v>92558.74</v>
      </c>
    </row>
    <row r="15" spans="1:8" x14ac:dyDescent="0.25">
      <c r="A15" s="36" t="s">
        <v>29</v>
      </c>
      <c r="B15" s="36">
        <v>3</v>
      </c>
      <c r="C15" s="36">
        <v>3</v>
      </c>
      <c r="D15" s="35">
        <f t="shared" si="1"/>
        <v>6</v>
      </c>
      <c r="E15" s="98">
        <f t="shared" si="2"/>
        <v>50</v>
      </c>
      <c r="F15" s="38">
        <v>38070.76</v>
      </c>
      <c r="G15" s="70">
        <v>38070.76</v>
      </c>
      <c r="H15" s="48">
        <f t="shared" si="0"/>
        <v>76141.52</v>
      </c>
    </row>
    <row r="16" spans="1:8" x14ac:dyDescent="0.25">
      <c r="A16" s="36" t="s">
        <v>30</v>
      </c>
      <c r="B16" s="36">
        <v>60</v>
      </c>
      <c r="C16" s="36">
        <v>87</v>
      </c>
      <c r="D16" s="35">
        <f t="shared" si="1"/>
        <v>147</v>
      </c>
      <c r="E16" s="98">
        <f t="shared" si="2"/>
        <v>59.183673469387756</v>
      </c>
      <c r="F16" s="70">
        <v>655846.84539399995</v>
      </c>
      <c r="G16" s="70">
        <v>950833.32460599998</v>
      </c>
      <c r="H16" s="48">
        <f t="shared" si="0"/>
        <v>1606680.17</v>
      </c>
    </row>
    <row r="17" spans="1:8" x14ac:dyDescent="0.25">
      <c r="A17" s="36" t="s">
        <v>31</v>
      </c>
      <c r="B17" s="36">
        <v>8</v>
      </c>
      <c r="C17" s="36">
        <v>3</v>
      </c>
      <c r="D17" s="35">
        <f t="shared" si="1"/>
        <v>11</v>
      </c>
      <c r="E17" s="98">
        <f t="shared" si="2"/>
        <v>27.272727272727273</v>
      </c>
      <c r="F17" s="38">
        <v>82154.411584000001</v>
      </c>
      <c r="G17" s="38">
        <v>30803.668416</v>
      </c>
      <c r="H17" s="48">
        <f t="shared" si="0"/>
        <v>112958.08</v>
      </c>
    </row>
    <row r="18" spans="1:8" x14ac:dyDescent="0.25">
      <c r="A18" s="46" t="s">
        <v>92</v>
      </c>
      <c r="B18" s="67">
        <v>8</v>
      </c>
      <c r="C18" s="67">
        <v>5</v>
      </c>
      <c r="D18" s="35">
        <f t="shared" si="1"/>
        <v>13</v>
      </c>
      <c r="E18" s="98">
        <f t="shared" si="2"/>
        <v>38.46153846153846</v>
      </c>
      <c r="F18" s="38">
        <v>83098.723570000002</v>
      </c>
      <c r="G18" s="38">
        <v>51933.326429999994</v>
      </c>
      <c r="H18" s="48">
        <f t="shared" si="0"/>
        <v>135032.04999999999</v>
      </c>
    </row>
    <row r="19" spans="1:8" x14ac:dyDescent="0.25">
      <c r="A19" s="36" t="s">
        <v>32</v>
      </c>
      <c r="B19" s="36">
        <v>9</v>
      </c>
      <c r="C19" s="36">
        <v>4</v>
      </c>
      <c r="D19" s="35">
        <f t="shared" si="1"/>
        <v>13</v>
      </c>
      <c r="E19" s="98">
        <f t="shared" si="2"/>
        <v>30.76923076923077</v>
      </c>
      <c r="F19" s="38">
        <v>93316.840827000007</v>
      </c>
      <c r="G19" s="38">
        <v>41475.649172999991</v>
      </c>
      <c r="H19" s="48">
        <f t="shared" si="0"/>
        <v>134792.49</v>
      </c>
    </row>
    <row r="20" spans="1:8" x14ac:dyDescent="0.25">
      <c r="A20" s="36" t="s">
        <v>33</v>
      </c>
      <c r="B20" s="36">
        <v>320</v>
      </c>
      <c r="C20" s="36">
        <v>334</v>
      </c>
      <c r="D20" s="35">
        <f t="shared" si="1"/>
        <v>654</v>
      </c>
      <c r="E20" s="98">
        <f t="shared" si="2"/>
        <v>51.070336391437309</v>
      </c>
      <c r="F20" s="70">
        <v>3446027.9900000007</v>
      </c>
      <c r="G20" s="70">
        <v>3035249.68</v>
      </c>
      <c r="H20" s="48">
        <f t="shared" si="0"/>
        <v>6481277.6700000009</v>
      </c>
    </row>
    <row r="21" spans="1:8" x14ac:dyDescent="0.25">
      <c r="A21" s="36" t="s">
        <v>97</v>
      </c>
      <c r="B21" s="36">
        <f>SUM(B4:B20)</f>
        <v>510</v>
      </c>
      <c r="C21" s="36">
        <f>SUM(C4:C20)</f>
        <v>486</v>
      </c>
      <c r="D21" s="35">
        <f t="shared" si="1"/>
        <v>996</v>
      </c>
      <c r="E21" s="98">
        <f t="shared" si="2"/>
        <v>48.795180722891565</v>
      </c>
      <c r="F21" s="58">
        <v>5508919.4233580008</v>
      </c>
      <c r="G21" s="58">
        <v>4673214.5766420001</v>
      </c>
      <c r="H21" s="58">
        <f>SUM(H4:H20)</f>
        <v>10182134</v>
      </c>
    </row>
    <row r="23" spans="1:8" x14ac:dyDescent="0.25">
      <c r="C23" s="69"/>
    </row>
    <row r="25" spans="1:8" x14ac:dyDescent="0.25">
      <c r="A25" s="59" t="s">
        <v>124</v>
      </c>
      <c r="B25" s="59"/>
      <c r="C25" s="59"/>
      <c r="D25" s="59"/>
      <c r="E25" s="59"/>
      <c r="F25" s="60">
        <f>F21</f>
        <v>5508919.4233580008</v>
      </c>
    </row>
    <row r="26" spans="1:8" x14ac:dyDescent="0.25">
      <c r="A26" s="59" t="s">
        <v>123</v>
      </c>
      <c r="B26" s="59"/>
      <c r="C26" s="59"/>
      <c r="D26" s="59"/>
      <c r="E26" s="59"/>
      <c r="F26" s="60">
        <f>G21</f>
        <v>4673214.5766420001</v>
      </c>
    </row>
  </sheetData>
  <mergeCells count="7">
    <mergeCell ref="A2:A3"/>
    <mergeCell ref="F2:H2"/>
    <mergeCell ref="A1:H1"/>
    <mergeCell ref="E2:E3"/>
    <mergeCell ref="B2:B3"/>
    <mergeCell ref="C2:C3"/>
    <mergeCell ref="D2:D3"/>
  </mergeCells>
  <pageMargins left="0.7" right="0.7" top="0.75" bottom="0.75" header="0.3" footer="0.3"/>
  <pageSetup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12</vt:i4>
      </vt:variant>
      <vt:variant>
        <vt:lpstr>Named Ranges</vt:lpstr>
      </vt:variant>
      <vt:variant>
        <vt:i4>2</vt:i4>
      </vt:variant>
    </vt:vector>
  </HeadingPairs>
  <TitlesOfParts>
    <vt:vector size="14" baseType="lpstr">
      <vt:lpstr>Tabela 1.</vt:lpstr>
      <vt:lpstr>Tabela 2.</vt:lpstr>
      <vt:lpstr>Tabela 3.</vt:lpstr>
      <vt:lpstr>Tabela 4.</vt:lpstr>
      <vt:lpstr>Tabela 5.</vt:lpstr>
      <vt:lpstr>Tabela 6.</vt:lpstr>
      <vt:lpstr>Tabela 7. </vt:lpstr>
      <vt:lpstr>Projektet 2027</vt:lpstr>
      <vt:lpstr>Projektet 2028</vt:lpstr>
      <vt:lpstr>Projektet 2029</vt:lpstr>
      <vt:lpstr>Tabela.8</vt:lpstr>
      <vt:lpstr>Tabela 9.</vt:lpstr>
      <vt:lpstr>'Projektet 2027'!Print_Area</vt:lpstr>
      <vt:lpstr>'Tabela 1.'!Print_Area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2026-09-22T08:29:06Z</dcterms:modified>
</cp:coreProperties>
</file>