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hate.behramaj\Desktop\DOKUMENTE 2026\RAPORTE\RAPORTE FINANCIARE\JANAR-QERSHOR 2026\"/>
    </mc:Choice>
  </mc:AlternateContent>
  <xr:revisionPtr revIDLastSave="0" documentId="13_ncr:1_{48D2EB56-D4BB-43D4-9B88-8C66A3767587}" xr6:coauthVersionLast="36" xr6:coauthVersionMax="36" xr10:uidLastSave="{00000000-0000-0000-0000-000000000000}"/>
  <bookViews>
    <workbookView xWindow="-105" yWindow="-105" windowWidth="23250" windowHeight="12450" xr2:uid="{00000000-000D-0000-FFFF-FFFF00000000}"/>
  </bookViews>
  <sheets>
    <sheet name="Tabela 1. Buxheti janar-qershor" sheetId="4" r:id="rId1"/>
    <sheet name="Tab.3.Te hyrat vetanake " sheetId="6" r:id="rId2"/>
    <sheet name="Tab.3.1. THV sipas muajve " sheetId="10" r:id="rId3"/>
    <sheet name="Tab.4. Shpenzimet buxhetore" sheetId="8" r:id="rId4"/>
    <sheet name="Tab.4.1. Shpen.janar-qershor" sheetId="9" r:id="rId5"/>
    <sheet name="5.Shp.sipas kodeve ekonomike" sheetId="12" r:id="rId6"/>
    <sheet name="5.1Shp.sipas kod.ek.drejtorite " sheetId="5" r:id="rId7"/>
  </sheets>
  <definedNames>
    <definedName name="_xlnm.Print_Area" localSheetId="6">'5.1Shp.sipas kod.ek.drejtorite '!$A$1:$C$119</definedName>
    <definedName name="_xlnm.Print_Area" localSheetId="3">'Tab.4. Shpenzimet buxhetore'!$A$1:$H$27</definedName>
    <definedName name="_xlnm.Print_Area" localSheetId="4">'Tab.4.1. Shpen.janar-qershor'!$A$1:$G$29</definedName>
    <definedName name="_xlnm.Print_Area" localSheetId="0">'Tabela 1. Buxheti janar-qershor'!$A$1:$E$28</definedName>
  </definedNames>
  <calcPr calcId="191029"/>
</workbook>
</file>

<file path=xl/calcChain.xml><?xml version="1.0" encoding="utf-8"?>
<calcChain xmlns="http://schemas.openxmlformats.org/spreadsheetml/2006/main">
  <c r="J5" i="10" l="1"/>
  <c r="E10" i="8" l="1"/>
  <c r="E3" i="8"/>
  <c r="F9" i="8"/>
  <c r="F8" i="8"/>
  <c r="F7" i="8"/>
  <c r="F6" i="8"/>
  <c r="F5" i="8"/>
  <c r="F4" i="8"/>
  <c r="E5" i="8"/>
  <c r="E6" i="8"/>
  <c r="E7" i="8"/>
  <c r="C481" i="5" l="1"/>
  <c r="C476" i="5"/>
  <c r="C482" i="5" s="1"/>
  <c r="C465" i="5"/>
  <c r="C446" i="5"/>
  <c r="C430" i="5"/>
  <c r="C427" i="5"/>
  <c r="C419" i="5"/>
  <c r="C390" i="5"/>
  <c r="C387" i="5"/>
  <c r="C383" i="5"/>
  <c r="C363" i="5"/>
  <c r="C358" i="5"/>
  <c r="C361" i="5"/>
  <c r="C342" i="5"/>
  <c r="C346" i="5"/>
  <c r="C336" i="5"/>
  <c r="C325" i="5"/>
  <c r="C318" i="5"/>
  <c r="C323" i="5"/>
  <c r="C277" i="5"/>
  <c r="C270" i="5"/>
  <c r="C249" i="5"/>
  <c r="C233" i="5"/>
  <c r="C231" i="5"/>
  <c r="C228" i="5"/>
  <c r="C211" i="5"/>
  <c r="C197" i="5"/>
  <c r="C183" i="5"/>
  <c r="C177" i="5"/>
  <c r="C149" i="5"/>
  <c r="C116" i="5"/>
  <c r="D95" i="12"/>
  <c r="E94" i="12"/>
  <c r="F94" i="12" s="1"/>
  <c r="F93" i="12"/>
  <c r="E92" i="12"/>
  <c r="F92" i="12" s="1"/>
  <c r="F91" i="12"/>
  <c r="F90" i="12"/>
  <c r="F89" i="12"/>
  <c r="E88" i="12"/>
  <c r="F88" i="12" s="1"/>
  <c r="E87" i="12"/>
  <c r="F87" i="12" s="1"/>
  <c r="E86" i="12"/>
  <c r="F86" i="12" s="1"/>
  <c r="E85" i="12"/>
  <c r="F85" i="12" s="1"/>
  <c r="F84" i="12"/>
  <c r="E83" i="12"/>
  <c r="F83" i="12" s="1"/>
  <c r="F82" i="12"/>
  <c r="F81" i="12"/>
  <c r="F80" i="12"/>
  <c r="E79" i="12"/>
  <c r="F79" i="12" s="1"/>
  <c r="E78" i="12"/>
  <c r="E77" i="12"/>
  <c r="D77" i="12"/>
  <c r="F76" i="12"/>
  <c r="F75" i="12"/>
  <c r="E74" i="12"/>
  <c r="F74" i="12" s="1"/>
  <c r="F73" i="12"/>
  <c r="E72" i="12"/>
  <c r="D72" i="12"/>
  <c r="F71" i="12"/>
  <c r="F70" i="12"/>
  <c r="F69" i="12"/>
  <c r="F68" i="12"/>
  <c r="F67" i="12"/>
  <c r="E66" i="12"/>
  <c r="D66" i="12"/>
  <c r="F65" i="12"/>
  <c r="F64" i="12"/>
  <c r="F63" i="12"/>
  <c r="F62" i="12"/>
  <c r="F61" i="12"/>
  <c r="F60" i="12"/>
  <c r="F59" i="12"/>
  <c r="F58" i="12"/>
  <c r="F57" i="12"/>
  <c r="F56" i="12"/>
  <c r="F55" i="12"/>
  <c r="F54" i="12"/>
  <c r="F53" i="12"/>
  <c r="F52" i="12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E16" i="12"/>
  <c r="D16" i="12"/>
  <c r="F15" i="12"/>
  <c r="F14" i="12"/>
  <c r="F13" i="12"/>
  <c r="F12" i="12"/>
  <c r="F11" i="12"/>
  <c r="F10" i="12"/>
  <c r="F9" i="12"/>
  <c r="F8" i="12"/>
  <c r="F7" i="12"/>
  <c r="F6" i="12"/>
  <c r="F5" i="12"/>
  <c r="F4" i="12"/>
  <c r="F3" i="12"/>
  <c r="E3" i="12"/>
  <c r="F77" i="12" l="1"/>
  <c r="F72" i="12"/>
  <c r="F66" i="12"/>
  <c r="E95" i="12"/>
  <c r="F95" i="12" s="1"/>
  <c r="F16" i="12"/>
  <c r="D96" i="12"/>
  <c r="F78" i="12"/>
  <c r="E96" i="12" l="1"/>
  <c r="F96" i="12" s="1"/>
  <c r="C95" i="5" l="1"/>
  <c r="C74" i="5"/>
  <c r="C61" i="5"/>
  <c r="C37" i="5"/>
  <c r="C33" i="5"/>
  <c r="C14" i="5"/>
  <c r="C457" i="5"/>
  <c r="C466" i="5" s="1"/>
  <c r="C440" i="5"/>
  <c r="C447" i="5" s="1"/>
  <c r="C423" i="5"/>
  <c r="C401" i="5"/>
  <c r="C373" i="5"/>
  <c r="C391" i="5" s="1"/>
  <c r="C356" i="5"/>
  <c r="C364" i="5" s="1"/>
  <c r="C299" i="5"/>
  <c r="C326" i="5" s="1"/>
  <c r="C288" i="5"/>
  <c r="C289" i="5" s="1"/>
  <c r="C260" i="5"/>
  <c r="C243" i="5"/>
  <c r="C221" i="5"/>
  <c r="C234" i="5" s="1"/>
  <c r="C207" i="5"/>
  <c r="C194" i="5"/>
  <c r="C165" i="5"/>
  <c r="C155" i="5"/>
  <c r="C128" i="5"/>
  <c r="C106" i="5"/>
  <c r="C87" i="5"/>
  <c r="C76" i="5"/>
  <c r="C70" i="5"/>
  <c r="C48" i="5"/>
  <c r="C431" i="5" l="1"/>
  <c r="C77" i="5"/>
  <c r="C38" i="5"/>
  <c r="C62" i="5"/>
  <c r="C156" i="5"/>
  <c r="C212" i="5"/>
  <c r="C117" i="5"/>
  <c r="C198" i="5"/>
  <c r="C250" i="5"/>
  <c r="C347" i="5"/>
  <c r="C278" i="5"/>
  <c r="C184" i="5"/>
  <c r="C96" i="5"/>
  <c r="B13" i="9"/>
  <c r="B11" i="9"/>
  <c r="B9" i="9"/>
  <c r="B7" i="9"/>
  <c r="C483" i="5" l="1"/>
  <c r="F5" i="9"/>
  <c r="C9" i="8"/>
  <c r="C8" i="8"/>
  <c r="C7" i="8"/>
  <c r="C6" i="8"/>
  <c r="C5" i="8"/>
  <c r="C4" i="8"/>
  <c r="E8" i="8"/>
  <c r="B10" i="8"/>
  <c r="I34" i="10"/>
  <c r="G39" i="10" s="1"/>
  <c r="H34" i="10"/>
  <c r="F39" i="10" s="1"/>
  <c r="J33" i="10" l="1"/>
  <c r="J32" i="10"/>
  <c r="J31" i="10"/>
  <c r="J30" i="10"/>
  <c r="J29" i="10"/>
  <c r="J28" i="10"/>
  <c r="J27" i="10"/>
  <c r="J26" i="10"/>
  <c r="J25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J4" i="10"/>
  <c r="J3" i="10"/>
  <c r="F34" i="10"/>
  <c r="D39" i="10" s="1"/>
  <c r="E34" i="10"/>
  <c r="C39" i="10" s="1"/>
  <c r="D34" i="10"/>
  <c r="B39" i="10" s="1"/>
  <c r="G34" i="10"/>
  <c r="E39" i="10" s="1"/>
  <c r="J34" i="10" l="1"/>
  <c r="E6" i="4" l="1"/>
  <c r="B11" i="4"/>
  <c r="C9" i="4" s="1"/>
  <c r="E10" i="4"/>
  <c r="D9" i="4"/>
  <c r="E9" i="4" s="1"/>
  <c r="D8" i="4"/>
  <c r="E8" i="4" s="1"/>
  <c r="D7" i="4"/>
  <c r="E7" i="4" s="1"/>
  <c r="E5" i="4"/>
  <c r="E4" i="4"/>
  <c r="C4" i="4" l="1"/>
  <c r="C5" i="4"/>
  <c r="C6" i="4"/>
  <c r="C10" i="4"/>
  <c r="C7" i="4"/>
  <c r="D11" i="4"/>
  <c r="E11" i="4"/>
  <c r="C8" i="4"/>
  <c r="C11" i="4" l="1"/>
  <c r="I33" i="6" l="1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6" i="6"/>
  <c r="I15" i="6"/>
  <c r="I14" i="6"/>
  <c r="I13" i="6"/>
  <c r="I12" i="6"/>
  <c r="I11" i="6"/>
  <c r="I10" i="6"/>
  <c r="I9" i="6"/>
  <c r="I8" i="6"/>
  <c r="I7" i="6"/>
  <c r="I6" i="6"/>
  <c r="I5" i="6"/>
  <c r="I4" i="6"/>
  <c r="H33" i="6" l="1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D5" i="9" l="1"/>
  <c r="B23" i="9" l="1"/>
  <c r="B22" i="9"/>
  <c r="B21" i="9"/>
  <c r="B20" i="9"/>
  <c r="D34" i="6"/>
  <c r="F34" i="6"/>
  <c r="I34" i="6" l="1"/>
  <c r="H34" i="6"/>
  <c r="H6" i="8"/>
  <c r="H4" i="8"/>
  <c r="G5" i="9" l="1"/>
  <c r="E9" i="8"/>
  <c r="E4" i="8"/>
  <c r="F14" i="9" l="1"/>
  <c r="B14" i="9"/>
  <c r="G13" i="9"/>
  <c r="D13" i="9"/>
  <c r="G11" i="9"/>
  <c r="D11" i="9"/>
  <c r="G9" i="9"/>
  <c r="D9" i="9"/>
  <c r="G7" i="9"/>
  <c r="D7" i="9"/>
  <c r="G10" i="8"/>
  <c r="B17" i="8" s="1"/>
  <c r="D10" i="8"/>
  <c r="F3" i="8" s="1"/>
  <c r="H3" i="8"/>
  <c r="G19" i="6"/>
  <c r="E15" i="6"/>
  <c r="E22" i="6" l="1"/>
  <c r="E27" i="6"/>
  <c r="E17" i="6"/>
  <c r="E23" i="6"/>
  <c r="E28" i="6"/>
  <c r="E20" i="6"/>
  <c r="E24" i="6"/>
  <c r="E16" i="6"/>
  <c r="E21" i="6"/>
  <c r="E25" i="6"/>
  <c r="F10" i="8"/>
  <c r="B16" i="8"/>
  <c r="G6" i="6"/>
  <c r="G14" i="6"/>
  <c r="G5" i="6"/>
  <c r="G12" i="6"/>
  <c r="G13" i="6"/>
  <c r="G15" i="6"/>
  <c r="G25" i="6"/>
  <c r="G21" i="6"/>
  <c r="G4" i="6"/>
  <c r="G7" i="6"/>
  <c r="G23" i="6"/>
  <c r="E30" i="6"/>
  <c r="E26" i="6"/>
  <c r="E29" i="6"/>
  <c r="G9" i="6"/>
  <c r="G20" i="6"/>
  <c r="G22" i="6"/>
  <c r="G24" i="6"/>
  <c r="G26" i="6"/>
  <c r="G28" i="6"/>
  <c r="G30" i="6"/>
  <c r="G10" i="6"/>
  <c r="G27" i="6"/>
  <c r="G29" i="6"/>
  <c r="G8" i="6"/>
  <c r="D39" i="6"/>
  <c r="G11" i="6"/>
  <c r="C14" i="9"/>
  <c r="E4" i="9" s="1"/>
  <c r="B19" i="9"/>
  <c r="C3" i="8"/>
  <c r="H10" i="8"/>
  <c r="E18" i="6"/>
  <c r="D38" i="6"/>
  <c r="E4" i="6"/>
  <c r="E5" i="6"/>
  <c r="E6" i="6"/>
  <c r="E7" i="6"/>
  <c r="E8" i="6"/>
  <c r="E9" i="6"/>
  <c r="E10" i="6"/>
  <c r="E11" i="6"/>
  <c r="E12" i="6"/>
  <c r="E13" i="6"/>
  <c r="E14" i="6"/>
  <c r="E19" i="6"/>
  <c r="G16" i="6"/>
  <c r="G17" i="6"/>
  <c r="G18" i="6"/>
  <c r="C10" i="8" l="1"/>
  <c r="D14" i="9"/>
  <c r="G14" i="9"/>
  <c r="E12" i="9"/>
  <c r="E10" i="9"/>
  <c r="E8" i="9"/>
  <c r="E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Luljeta Metaj</author>
  </authors>
  <commentList>
    <comment ref="C17" authorId="0" shapeId="0" xr:uid="{DDA5B195-89C1-416F-A86C-68BC72EEFCC9}">
      <text>
        <r>
          <rPr>
            <b/>
            <sz val="9"/>
            <color indexed="81"/>
            <rFont val="Tahoma"/>
            <family val="2"/>
          </rPr>
          <t>Luljeta Metaj:</t>
        </r>
        <r>
          <rPr>
            <sz val="9"/>
            <color indexed="81"/>
            <rFont val="Tahoma"/>
            <family val="2"/>
          </rPr>
          <t xml:space="preserve">
MARIMANGA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Luljeta Metaj</author>
  </authors>
  <commentList>
    <comment ref="C29" authorId="0" shapeId="0" xr:uid="{5CDBFEAE-1F30-4EE0-A56A-311C104CE871}">
      <text>
        <r>
          <rPr>
            <b/>
            <sz val="9"/>
            <color indexed="81"/>
            <rFont val="Tahoma"/>
            <family val="2"/>
          </rPr>
          <t>Luljeta Metaj:</t>
        </r>
        <r>
          <rPr>
            <sz val="9"/>
            <color indexed="81"/>
            <rFont val="Tahoma"/>
            <family val="2"/>
          </rPr>
          <t xml:space="preserve">
MARIMANGA</t>
        </r>
      </text>
    </comment>
  </commentList>
</comments>
</file>

<file path=xl/sharedStrings.xml><?xml version="1.0" encoding="utf-8"?>
<sst xmlns="http://schemas.openxmlformats.org/spreadsheetml/2006/main" count="751" uniqueCount="336">
  <si>
    <t>Granti qeveritar</t>
  </si>
  <si>
    <t>TOTALI</t>
  </si>
  <si>
    <t>Burimi i mjeteve</t>
  </si>
  <si>
    <t>%</t>
  </si>
  <si>
    <t>Përshkrimi</t>
  </si>
  <si>
    <t>në  %</t>
  </si>
  <si>
    <t xml:space="preserve">Paga dhe mëditje </t>
  </si>
  <si>
    <t xml:space="preserve">Mallra dhe shërbime </t>
  </si>
  <si>
    <t xml:space="preserve">Shërbime komunale </t>
  </si>
  <si>
    <t>Subvencione dhe transf.</t>
  </si>
  <si>
    <t>Kapitalet</t>
  </si>
  <si>
    <t>Nr.</t>
  </si>
  <si>
    <t>LLOJET E TRANSAKSIONEVE</t>
  </si>
  <si>
    <t>Ne total</t>
  </si>
  <si>
    <t>ne €</t>
  </si>
  <si>
    <t>TATIMI NË PRONË</t>
  </si>
  <si>
    <t>GJOBAT NGA INSPEKTORIATI</t>
  </si>
  <si>
    <t>LIC.PRANIM TEKNIK TE LOKALIT</t>
  </si>
  <si>
    <t>SHITJA E SHERBIMEVE</t>
  </si>
  <si>
    <t>TE HYRAT NGA SHITJA E MALLRAVE</t>
  </si>
  <si>
    <t>SHFRYTEZIMI I PRONES PUBLIKE</t>
  </si>
  <si>
    <t>PRONA PUB.PER TREG.TE HAPUR</t>
  </si>
  <si>
    <t>QIRAJA VENDOSJA OBJEKT TREGTAR</t>
  </si>
  <si>
    <t>QIRAJA NGA OBJEKTET PUBLIKE</t>
  </si>
  <si>
    <t>PARTICIPIM - ARSIMI I MESEM</t>
  </si>
  <si>
    <t>PARTICIPIM - QERDHJA</t>
  </si>
  <si>
    <t>PARTICIPIM - SHENDETSIA</t>
  </si>
  <si>
    <t>TAX PER MATJEN TOKES NE TEREN</t>
  </si>
  <si>
    <t>GJITHESEJT:</t>
  </si>
  <si>
    <t>Kodi ekonomik</t>
  </si>
  <si>
    <t xml:space="preserve"> Ndryshimi </t>
  </si>
  <si>
    <t>PAGAT NETO PERMES LISTAVE</t>
  </si>
  <si>
    <t>TOTALI:     11</t>
  </si>
  <si>
    <t>FURNIZIM PASTRIMI</t>
  </si>
  <si>
    <t>NAFT PER NGROHJE QENDRORE</t>
  </si>
  <si>
    <t>DRU</t>
  </si>
  <si>
    <t>MIRMB.TEKNO.INFORMATIVE</t>
  </si>
  <si>
    <t>SHPENZIMET  PËR INFORMIM  PUBLIK</t>
  </si>
  <si>
    <t>SHPENZIME-VENDIMET E GJYKATAVE</t>
  </si>
  <si>
    <t>TOTALI:   13</t>
  </si>
  <si>
    <t>MALLRA DHE SHERBIME</t>
  </si>
  <si>
    <t>MBETURINAT</t>
  </si>
  <si>
    <t>TOTALI:   14</t>
  </si>
  <si>
    <t>SHPENZIMET KOMUNALE</t>
  </si>
  <si>
    <t>SUB.PER ENTITETET JOPUBLIKE</t>
  </si>
  <si>
    <t>TOTALI:    20</t>
  </si>
  <si>
    <t>SUBVENCIONET DHE TRANSFERET</t>
  </si>
  <si>
    <t>TOTALI:     30</t>
  </si>
  <si>
    <t>PASURIT JO FINANCIARE</t>
  </si>
  <si>
    <t>TOTALI I PERGJITHSHEM:11,13,14,20,30</t>
  </si>
  <si>
    <t>% në total</t>
  </si>
  <si>
    <t>TAKSË REGJISTRIMI I AUTOMJETEVE</t>
  </si>
  <si>
    <t>TAKSË PËR LEJE NDËRTIMI</t>
  </si>
  <si>
    <t>ÇERTIFIKATAT E LINDJES</t>
  </si>
  <si>
    <t>ÇERTIFIKATAT E KURORIZIMIT</t>
  </si>
  <si>
    <t>ÇERTIFIKATAT E VDEKJES</t>
  </si>
  <si>
    <t>ÇERTIFIKATA TJERA</t>
  </si>
  <si>
    <t>TAKSË VERIF. DOK.TË NDRYSHME</t>
  </si>
  <si>
    <t>TAKSA ADMINISTRATIVE</t>
  </si>
  <si>
    <t>ÇERTIFIKATAT MJEKSORE</t>
  </si>
  <si>
    <t>TAKSË PË LEGALIZIM</t>
  </si>
  <si>
    <t>TAKSË PËR USHTRIM TE VEPRIMTARISË</t>
  </si>
  <si>
    <t>TAKSË PËR FLETË POSEDUESE</t>
  </si>
  <si>
    <t>PARTICIPIM NGA GJEODEZIA</t>
  </si>
  <si>
    <t>31_Granti I donatorëve të brendshëm</t>
  </si>
  <si>
    <t>32_Granti I donatorëve të jashtme</t>
  </si>
  <si>
    <t>61_ Granti I jashtëm (Performancës)</t>
  </si>
  <si>
    <t>Krahasimi në %</t>
  </si>
  <si>
    <t>SIGURIMI FIZIK I OBJEKTEVE PUBLIKE</t>
  </si>
  <si>
    <t>KOMPJUTERËT</t>
  </si>
  <si>
    <t>FURNIZIMI ME DOKUMENTE BLLANKO</t>
  </si>
  <si>
    <t>KONTROLLIMI TEKNIK I AUTOMJETEVE</t>
  </si>
  <si>
    <t>MIRËMBAJTJA E NDËRTESAVE ADMINISTRATIVE DHE AFARISTE</t>
  </si>
  <si>
    <t>KOMPENSIMI I PËRFAQËSIMIT BRENDA VENDIT</t>
  </si>
  <si>
    <t>TRANSFERET PËR PËRFITUES INDIVIDUAL TJERË</t>
  </si>
  <si>
    <t>TROTUARET</t>
  </si>
  <si>
    <t>RRJETET E UJESJELLESIT</t>
  </si>
  <si>
    <t>SHTRETËRIT E LUMENJVE</t>
  </si>
  <si>
    <t>TATIMI NË TË ARDHURAT PERSONALE</t>
  </si>
  <si>
    <t>KONTRIBUTI PENSIONAL - PUNËTORI</t>
  </si>
  <si>
    <t>SINDIKATAT</t>
  </si>
  <si>
    <t>PËRVOJA E PUNËS</t>
  </si>
  <si>
    <t>KONTRIBUTI PENSIONAL - PUNËDHËNËSI</t>
  </si>
  <si>
    <t>SHTESAT TRANZITORE</t>
  </si>
  <si>
    <t>ODAT PROFESIONALE</t>
  </si>
  <si>
    <t>SHTESA E VEÇANTË PËR TË ZGJEDHURIT</t>
  </si>
  <si>
    <t>SHTESA PËR VËLLIMIN E PUNËS</t>
  </si>
  <si>
    <t>KUJDESTARIA, PUNA GJATË NATËS &amp; PUNA JASHTË ORARIT TË PUNËS</t>
  </si>
  <si>
    <t>GJOBAT NGA TRAFIKU</t>
  </si>
  <si>
    <t>DËNIMET NGA GJYKATA</t>
  </si>
  <si>
    <t>SHTESA PËR NËPUNËSEN/IN E SISTEMIT SHËNDETËSOR</t>
  </si>
  <si>
    <t>TRANSPORTI PËR UDHËTIME ZYRTARE JASHTË VENDIT</t>
  </si>
  <si>
    <t>AKOMODIMI PËR UDHËTIMET ZYRTARE JASHTË VENDIT</t>
  </si>
  <si>
    <t>SHPENZIMET E TJERA PËR UDHËTIMET ZYRTARE JASHTË VENDIT</t>
  </si>
  <si>
    <t>PAJISJET SPORTIVE</t>
  </si>
  <si>
    <t>NDËRTESAT E BANIMIT</t>
  </si>
  <si>
    <t>PAGESAT SIPAS VENDIMEVE GJYQËSORE</t>
  </si>
  <si>
    <t>Gjashtëmujori</t>
  </si>
  <si>
    <t xml:space="preserve"> Gjashtëmujori </t>
  </si>
  <si>
    <t>Buxheti sipas SIMFK për vitin 2025</t>
  </si>
  <si>
    <t>Te hyrat në periudhën janar-qershor 2025</t>
  </si>
  <si>
    <t>Buxheti i shpenzuar janar-qershor 2025</t>
  </si>
  <si>
    <t>Progresi ndaj buxhetit në %  sipas granteve</t>
  </si>
  <si>
    <t>Progresi ndaj buxhetit në % sipas granteve</t>
  </si>
  <si>
    <t>Shpenzimet janar-qershor 2025</t>
  </si>
  <si>
    <t>PARA XHEPI/MËDITJET PËR UDHËTIME ZYRTARE JASHTË VENDIT</t>
  </si>
  <si>
    <t>DERIVATET PËR AUTOMJETE, GJENERATORË DHE MAKINERI</t>
  </si>
  <si>
    <t>MIRËMBAJTJA E NDËRTESAVE ARSIMORE</t>
  </si>
  <si>
    <t>MIRËMBAJTJA E OBJEKTEVE SPORTIVE</t>
  </si>
  <si>
    <t>VENDIMET GJYQËSORE</t>
  </si>
  <si>
    <t>OBJEKTET KULTURORE</t>
  </si>
  <si>
    <t>RRJETET E KANALIZIMIT</t>
  </si>
  <si>
    <t>SISTEMET E UJITJES</t>
  </si>
  <si>
    <t>PARQET DHE HAPËSIRAT PUBLIKE</t>
  </si>
  <si>
    <t>PAJISJET SHKENCORE-KULTURORE</t>
  </si>
  <si>
    <t>TAKSA KOMUNALE PËR AUTOMJETE</t>
  </si>
  <si>
    <t>MIRËMBAJTJA E OBJEKTEVE KULTURORE</t>
  </si>
  <si>
    <t>PAGESAT PËR TARIFA - VENDIMET GJYQËSORE/PËRMBARIMORE</t>
  </si>
  <si>
    <t>PAJISJET E TJERA</t>
  </si>
  <si>
    <t>FUSHAT SPORTIVE</t>
  </si>
  <si>
    <t>Grafiku 1. Buxheti në SIMFK sipas burimit</t>
  </si>
  <si>
    <t>Grafiku 2. Të hyrat vetanake sipas viteve</t>
  </si>
  <si>
    <t>Grafiku. 4.1. Shpenzimet buxhetore janar-qershor 2025 sipas kategorive ekonomike</t>
  </si>
  <si>
    <t>Të hyrat buxhetore të komunës së Klinës për vitin 2026 duke përfshirë edhe të hyrat nga donatorët sipas burimit të financimit</t>
  </si>
  <si>
    <t>Ndryshimi 2026/2025 në  %</t>
  </si>
  <si>
    <t>Buxheti sipas SIMFK për vitin 2026</t>
  </si>
  <si>
    <t>Të hyrat vetanake 2026</t>
  </si>
  <si>
    <t>Të hyrat e bartura nga viti 2025</t>
  </si>
  <si>
    <t>93_ Këshilli I Evropës</t>
  </si>
  <si>
    <t>Tabela 1: Buxheti janar-qershor 2026 sipas burimit të financimit</t>
  </si>
  <si>
    <t>Të hyrat vetanake (sipas llojeve) të realizuara për periudhën janar-qershor 2026 dhe krahasimi me periudhën e njëjtë të vitit paraprak</t>
  </si>
  <si>
    <t>2026/2025</t>
  </si>
  <si>
    <t>Ndryshimi 2026/2025</t>
  </si>
  <si>
    <t>SHERBIMI I AUTOBARTJES</t>
  </si>
  <si>
    <t>DENIMET NGA GJYKATA</t>
  </si>
  <si>
    <t>TË HYRAT NGA APK</t>
  </si>
  <si>
    <t>Te hyrat në periudhën janar-qershor 2026</t>
  </si>
  <si>
    <t>Të hyrat vetanake (sipas llojeve) të realizuara për periudhën janar-qershor 2026 sipas muajve</t>
  </si>
  <si>
    <t>KODI EKONOMIK</t>
  </si>
  <si>
    <t>Të hyrat  janar 2026</t>
  </si>
  <si>
    <t>Të hyrat  shkurt 2026</t>
  </si>
  <si>
    <t>Të hyrat  mars 2026</t>
  </si>
  <si>
    <t>TAKSË PËR LEGALIZIM  E OBJEKTEVE</t>
  </si>
  <si>
    <t>GJOBAT AGJENCIONI I PYJEVE</t>
  </si>
  <si>
    <t>Totali I të hyrave janar-qershor 2026</t>
  </si>
  <si>
    <t>Të hyrat  prill 2026</t>
  </si>
  <si>
    <t>Të hyrat  maj 2026</t>
  </si>
  <si>
    <t>Të hyrat qershor 2026</t>
  </si>
  <si>
    <t>Tab.3. Të hyrat vetanake (sipas llojeve) të realizuara për periudhën janar-qershor 2026 dhe krahasimi me periudhën e njëjtë të vitit paraprak</t>
  </si>
  <si>
    <t>Të hyrat  qershor 2026</t>
  </si>
  <si>
    <t>Grafiku 3. Të hyrat vetanake janar-qershor 2026 sipas muajve</t>
  </si>
  <si>
    <t>Krahasimi i shpenz. 2026 me 2025 në %</t>
  </si>
  <si>
    <t>Buxheti i shpenzuar janar-qershor 2026</t>
  </si>
  <si>
    <t>% në total e shpenzimeve janar-qershor 2026</t>
  </si>
  <si>
    <t>Grafiku 4. Shpenzimet buxhetore Janar-Qershor 2026 krahasuar me periudhën enjëtë të vitit të kaluar</t>
  </si>
  <si>
    <t>Buxheti i shpenzuar Janar-Qershor 2026</t>
  </si>
  <si>
    <t>Buxheti i shpenzuar Janar- Qershor 2025</t>
  </si>
  <si>
    <t>Shpenzimet e buxhetit në periudhën janar-qershor 2026 sipas kategorive ekonomike</t>
  </si>
  <si>
    <t>Krahasimi 2026 me 2025 në %</t>
  </si>
  <si>
    <t>% në total e shpenz. janar-qershor 2026</t>
  </si>
  <si>
    <t>Shpenzimet janar-qershor 2026</t>
  </si>
  <si>
    <t xml:space="preserve"> Buxheti në  SIMFK 2026</t>
  </si>
  <si>
    <t>Shpenzimet 2026 sipas kategorive ekonomike Janar-qershor 2026</t>
  </si>
  <si>
    <t>Shpenzimet buxhetore për periudhën janar-qershor 2026, raportit të shpenzimeve analitike sipas kodeve buxhetore në SIMFK</t>
  </si>
  <si>
    <t xml:space="preserve"> Shpenzimet janar- qershor /2025</t>
  </si>
  <si>
    <t xml:space="preserve"> Shpenzimet  janar-qershor /2026</t>
  </si>
  <si>
    <t>SHTESA E PERFORMANCËS</t>
  </si>
  <si>
    <t>PAGAT DHE MEDITJE</t>
  </si>
  <si>
    <t>INTERNETI</t>
  </si>
  <si>
    <t>TELEFONIA MOBILE</t>
  </si>
  <si>
    <t>SHËRBIMET POSTARE</t>
  </si>
  <si>
    <t>SHËRBIMET E NDRYSHME SHËNDETËSORE</t>
  </si>
  <si>
    <t>SHËRBIMET E VEÇANTA - KONSULENTË DHE KONTRAKTORË INDIVIDUAL</t>
  </si>
  <si>
    <t>SHËRBIMET E SHTYPJES/PRINTIMIT</t>
  </si>
  <si>
    <t>SHËRBIMET KONTRAKTUESE TË TJERA</t>
  </si>
  <si>
    <t>SHËRBIMET TEKNIKE</t>
  </si>
  <si>
    <t>SHPENZIMET E ANËTARËSIMIT</t>
  </si>
  <si>
    <t>MOBILJET</t>
  </si>
  <si>
    <t>FURNIZIMET PËR ZYRË</t>
  </si>
  <si>
    <t>FURNIZIMI ME USHQIM DHE PIJE (JO DREKA ZYRTARE)</t>
  </si>
  <si>
    <t>FURNIZIMET MJEKËSORE</t>
  </si>
  <si>
    <t>AVANCË (PARADHËNIA) PËR PARA TË IMËTA</t>
  </si>
  <si>
    <t>REGJISTRIMI I AUTOMJETEVE</t>
  </si>
  <si>
    <t>SIGURIMI I AUTOMJETEVE</t>
  </si>
  <si>
    <t>MIRËMBAJTJA DHE RIPARIMI I AUTOMJETEVE</t>
  </si>
  <si>
    <t>MIRËMBAJTJA E NDËRTESAVE SHËNDETËSORE</t>
  </si>
  <si>
    <t>MIRËMBAJTJA E RRUGËVE LOKALE</t>
  </si>
  <si>
    <t>MIRËMBAJTJA E MOBILJEVE DHE PAJISJEVE</t>
  </si>
  <si>
    <t>MIRËMBAJTJA RUTINORE</t>
  </si>
  <si>
    <t>PAGESAT - GJOBAT NDËRINSTITUCIONALE</t>
  </si>
  <si>
    <t>ENERGJIA ELEKTRIKE</t>
  </si>
  <si>
    <t>SHËRBIMET E UJËSJELLËSIT DHE KANALIZIMIT</t>
  </si>
  <si>
    <t>TELEFONIA FIKSE</t>
  </si>
  <si>
    <t>PAGESAT PËR KULTURAT BUJQËSORE</t>
  </si>
  <si>
    <t>OBJEKTET ARSIMORE</t>
  </si>
  <si>
    <t>RRETHOJAT</t>
  </si>
  <si>
    <t>RRUGËT LOKALE</t>
  </si>
  <si>
    <t>PAJISJET E GJENERIMIT TË ENERGJISË ELEK.DHE NDRIÇIMIT PUBLIK</t>
  </si>
  <si>
    <t>PAGESAT - VENDIME GJYQËSORE</t>
  </si>
  <si>
    <t>FURNIZIMI ME VESHMBATHJE</t>
  </si>
  <si>
    <t>QIRAJA PËR AUTOMJETE</t>
  </si>
  <si>
    <t>NDËRTESAT SHËNDETËSORE</t>
  </si>
  <si>
    <t>MONUMENTET DHE KOMPLEKSET MEMORIALE</t>
  </si>
  <si>
    <t>Kodi ekonomik dhe përshkrimi</t>
  </si>
  <si>
    <t xml:space="preserve"> Shpenzimet  janar-mars/2026</t>
  </si>
  <si>
    <t xml:space="preserve">    16018  -  ZYRA E KRYETARIT - KLINË</t>
  </si>
  <si>
    <t xml:space="preserve">      11111  -  PAGA NETO</t>
  </si>
  <si>
    <t xml:space="preserve">      11121  -  TATIMI NË TË ARDHURAT PERSONALE</t>
  </si>
  <si>
    <t xml:space="preserve">      11131  -  KONTRIBUTI PENSIONAL - PUNËTORI</t>
  </si>
  <si>
    <t xml:space="preserve">      11151  -  SINDIKATAT</t>
  </si>
  <si>
    <t xml:space="preserve">      11211  -  PËRVOJA E PUNËS</t>
  </si>
  <si>
    <t xml:space="preserve">      11311  -  KONTRIBUTI PENSIONAL - PUNËDHËNËSI</t>
  </si>
  <si>
    <t xml:space="preserve">      11413  -  SHTESA E PERFORMANCËS</t>
  </si>
  <si>
    <t xml:space="preserve">      11416  -  SHTESA PËR VËLLIMIN E PUNËS</t>
  </si>
  <si>
    <t xml:space="preserve">      11431  -  KUJDESTARIA, PUNA GJATË NATËS &amp; PUNA JASHTË ORARIT TË PUNËS</t>
  </si>
  <si>
    <t xml:space="preserve">      11611  -  SHTESAT TRANZITORE</t>
  </si>
  <si>
    <t>TOTALI: PAGA DHE MEDITJE</t>
  </si>
  <si>
    <t xml:space="preserve">      13140  -  TRANSPORTI PËR UDHËTIME ZYRTARE JASHTË VENDIT</t>
  </si>
  <si>
    <t xml:space="preserve">      13141  -  PARA XHEPI/MËDITJET PËR UDHËTIME ZYRTARE JASHTË VENDIT</t>
  </si>
  <si>
    <t xml:space="preserve">      13142  -  AKOMODIMI PËR UDHËTIMET ZYRTARE JASHTË VENDIT</t>
  </si>
  <si>
    <t xml:space="preserve">      13143  -  SHPENZIMET E TJERA PËR UDHËTIMET ZYRTARE JASHTË VENDIT</t>
  </si>
  <si>
    <t xml:space="preserve">      13320  -  TELEFONIA MOBILE</t>
  </si>
  <si>
    <t xml:space="preserve">      13450  -  SHËRBIMET E SHTYPJES/PRINTIMIT</t>
  </si>
  <si>
    <t xml:space="preserve">      13460  -  SHËRBIMET KONTRAKTUESE TË TJERA</t>
  </si>
  <si>
    <t xml:space="preserve">      13610  -  FURNIZIMET PËR ZYRË</t>
  </si>
  <si>
    <t xml:space="preserve">      13620  -  FURNIZIMI ME USHQIM DHE PIJE (JO DREKA ZYRTARE)</t>
  </si>
  <si>
    <t xml:space="preserve">      13810  -  AVANCË (PARADHËNIA) PËR PARA TË IMËTA</t>
  </si>
  <si>
    <t xml:space="preserve">      13820  -  AVANCË (PARADHËNIA) PËR UDHËTIME ZYRTARE</t>
  </si>
  <si>
    <t xml:space="preserve">      13950  -  REGJISTRIMI I AUTOMJETEVE</t>
  </si>
  <si>
    <t xml:space="preserve">      13951  -  SIGURIMI I AUTOMJETEVE</t>
  </si>
  <si>
    <t xml:space="preserve">      13954  -  KONTROLLIMI TEKNIK I AUTOMJETEVE</t>
  </si>
  <si>
    <t xml:space="preserve">      14310  -  KOMPENSIMI I PËRFAQËSIMIT BRENDA VENDIT</t>
  </si>
  <si>
    <t>TOTALI: MALLËRA DHE SHËRBIME</t>
  </si>
  <si>
    <t xml:space="preserve">      22202  -  TRANSFERET PËR PËRFITUES INDIVIDUAL TJERË</t>
  </si>
  <si>
    <t>TOTALI: SUBVENCIONE DHE TRANSFERE</t>
  </si>
  <si>
    <t>ZYRA E KRYETARIT - TOTALI I PERGJITHSHEM:</t>
  </si>
  <si>
    <t xml:space="preserve">    16318  -  ADMINISTRATA - KLINË</t>
  </si>
  <si>
    <t xml:space="preserve">      13310  -  INTERNETI</t>
  </si>
  <si>
    <t xml:space="preserve">      13780  -  DERIVATET PËR AUTOMJETE, GJENERATORË DHE MAKINERI</t>
  </si>
  <si>
    <t xml:space="preserve">      14022  -  MIRËMBAJTJA E NDËRTESAVE ADMINISTRATIVE DHE AFARISTE</t>
  </si>
  <si>
    <t>TOTALI: MALLERA DHE SHERBIME</t>
  </si>
  <si>
    <t>ADMINISTRATA - TOTALI I PERGJITHSHEM:</t>
  </si>
  <si>
    <t xml:space="preserve">    16518  -  ÇËSHTJE GJINORE - KLINË</t>
  </si>
  <si>
    <t>ÇËSHTJE GJINORE - TOTALI I PERGJITHSHEM:</t>
  </si>
  <si>
    <t xml:space="preserve">    16635  -  INSPEKCIONI - KLINË</t>
  </si>
  <si>
    <t xml:space="preserve">      13501  -  MOBILJET</t>
  </si>
  <si>
    <t>INSPEKCIONI - TOTALI I PERGJITHSHEM:</t>
  </si>
  <si>
    <t xml:space="preserve">    16918  -  ZYRA E KUVENDIT KOMUNAL - KLINË</t>
  </si>
  <si>
    <t xml:space="preserve"> ZYRA E KUVENDIT KOMUNAL- TOTALI I PERGJITHSHEM:</t>
  </si>
  <si>
    <t xml:space="preserve">    17518  -  BUXHETI - KLINË</t>
  </si>
  <si>
    <t xml:space="preserve">      13330  -  SHËRBIMET POSTARE</t>
  </si>
  <si>
    <t xml:space="preserve">      13445  -  SHËRBIMET E VEÇANTA - KONSULENTË DHE KONTRAKTORË INDIVIDUAL</t>
  </si>
  <si>
    <t xml:space="preserve">      13470  -  SHËRBIMET TEKNIKE</t>
  </si>
  <si>
    <t xml:space="preserve">      13480  -  SHPENZIMET E ANËTARËSIMIT</t>
  </si>
  <si>
    <t xml:space="preserve">      13210  -  ENERGJIA ELEKTRIKE</t>
  </si>
  <si>
    <t xml:space="preserve">      13220  -  SHËRBIMET E UJËSJELLËSIT DHE KANALIZIMIT</t>
  </si>
  <si>
    <t xml:space="preserve">      13230  -  MBETURINAT</t>
  </si>
  <si>
    <t xml:space="preserve">      13250  -  TELEFONIA FIKSE</t>
  </si>
  <si>
    <t>TOTALI: SHPENZIMET KOMUNALE</t>
  </si>
  <si>
    <t xml:space="preserve"> BUXHETI - TOTALI I PERGJITHSHEM:</t>
  </si>
  <si>
    <t xml:space="preserve">    18018  -  SHËRBIME PUBLIKE - INFRASTRUKTURA RRUGORE - KLINË</t>
  </si>
  <si>
    <t xml:space="preserve">      14032  -  MIRËMBAJTJA E RRUGËVE LOKALE</t>
  </si>
  <si>
    <t xml:space="preserve">      31126  -  RRETHOJAT</t>
  </si>
  <si>
    <t xml:space="preserve">      31230  -  RRUGËT LOKALE</t>
  </si>
  <si>
    <t xml:space="preserve">      31510  -  PAJISJET E GJENERIMIT TË ENERGJISË ELEK.DHE NDRIÇIMIT PUBLIK</t>
  </si>
  <si>
    <t xml:space="preserve">      32140  -  PARQET DHE HAPËSIRAT PUBLIKE</t>
  </si>
  <si>
    <t>TOTALI: SHPENZIMET KAPITALE</t>
  </si>
  <si>
    <t>SHËRBIME PUBLIKE - INFRASTRUKTURA RRUGORE - TOTALI I PERGJITHSHEM:</t>
  </si>
  <si>
    <t xml:space="preserve">    18422  -  ZJARRFIKËSIT INSPEKTIMET - KLINË</t>
  </si>
  <si>
    <t>ZJARRFIKËSIT INSPEKTIMET - TOTALI I PERGJITHSHEM:</t>
  </si>
  <si>
    <t xml:space="preserve">    19590  -  ZYRA LOKALE E KOMUNITETEVE - KLINË</t>
  </si>
  <si>
    <t>ZYRA LOKALE E KOMUNITETEVE - TOTALI I PERGJITHSHEM:</t>
  </si>
  <si>
    <t xml:space="preserve">    47018  -  BUJQËSIA - KLINË</t>
  </si>
  <si>
    <t xml:space="preserve">      23130  -  PAGESAT PËR KULTURAT BUJQËSORE</t>
  </si>
  <si>
    <t>BUJQËSIA - TOTALI I PERGJITHSHEM:</t>
  </si>
  <si>
    <t xml:space="preserve">    65090  -  SHËRBIMET KADASTRALE - KLINË</t>
  </si>
  <si>
    <t>SHËRBIMET KADASTRALE - TOTALI I PERGJITHSHEM:</t>
  </si>
  <si>
    <t xml:space="preserve">    66395  -  PLANIFIKIMI URBANIZMI INSPEKCIONI - KLINË</t>
  </si>
  <si>
    <t xml:space="preserve">      31250  -  RRJETET E KANALIZIMIT</t>
  </si>
  <si>
    <t xml:space="preserve">      34000  -  PAGESAT SIPAS VENDIMEVE GJYQËSORE</t>
  </si>
  <si>
    <t>PLANIFIKIMI URBANIZMI INSPEKCIONI - TOTALI I PERGJITHSHEM:</t>
  </si>
  <si>
    <t xml:space="preserve">    73027  -  ADMINISTRATA E SHËNDETËSISË- KLINË</t>
  </si>
  <si>
    <t xml:space="preserve">      11152  -  ODAT PROFESIONALE</t>
  </si>
  <si>
    <t>ADMINISTRATA E SHËNDETËSISË - TOTALI I PERGJITHSHEM:</t>
  </si>
  <si>
    <t xml:space="preserve">    74050  -  SHËRBIMET E KUJDESIT PRIMAR SHËNDETËSOR - KLINË</t>
  </si>
  <si>
    <t xml:space="preserve">      13430  -  SHËRBIMET E NDRYSHME SHËNDETËSORE</t>
  </si>
  <si>
    <t xml:space="preserve">      13475  -  SIGURIMI FIZIK I OBJEKTEVE PUBLIKE</t>
  </si>
  <si>
    <t xml:space="preserve">      13509  -  PAJISJET E TJERA</t>
  </si>
  <si>
    <t xml:space="preserve">      13611  -  FURNIZIMI ME DOKUMENTE BLLANKO</t>
  </si>
  <si>
    <t xml:space="preserve">      13630  -  FURNIZIMET MJEKËSORE</t>
  </si>
  <si>
    <t xml:space="preserve">      14010  -  MIRËMBAJTJA DHE RIPARIMI I AUTOMJETEVE</t>
  </si>
  <si>
    <t xml:space="preserve">      14024  -  MIRËMBAJTJA E NDËRTESAVE SHËNDETËSORE</t>
  </si>
  <si>
    <t xml:space="preserve">      14050  -  MIRËMBAJTJA E MOBILJEVE DHE PAJISJEVE</t>
  </si>
  <si>
    <t>SHËRBIMET E KUJDESIT PRIMAR SHËNDETËSOR  - TOTALI I PERGJITHSHEM:</t>
  </si>
  <si>
    <t xml:space="preserve">    75586  -  SHËRBIMET SOCIALE - KLINË</t>
  </si>
  <si>
    <t>SHËRBIMET SOCIALE  - TOTALI I PERGJITHSHEM:</t>
  </si>
  <si>
    <t xml:space="preserve">    75587  -  SHERBIMEET RESIDENCIALE-KLINE</t>
  </si>
  <si>
    <t>SHERBIMEET RESIDENCIALE - TOTALI I PERGJITHSHEM:</t>
  </si>
  <si>
    <t xml:space="preserve">    85018  -  SHËRBIMET KULTURORE - KLINË</t>
  </si>
  <si>
    <t xml:space="preserve">      14026  -  MIRËMBAJTJA E OBJEKTEVE SPORTIVE</t>
  </si>
  <si>
    <t>SHËRBIMET KULTURORE - TOTALI I PERGJITHSHEM:</t>
  </si>
  <si>
    <t xml:space="preserve">    92090  -  ADMINISTRATA - KLINË</t>
  </si>
  <si>
    <t xml:space="preserve">      14023  -  MIRËMBAJTJA E NDËRTESAVE ARSIMORE</t>
  </si>
  <si>
    <t xml:space="preserve">      14450  -  PAGESAT - GJOBAT NDËRINSTITUCIONALE</t>
  </si>
  <si>
    <t>ADMINISTRATA E ARSIMIT - TOTALI I PERGJITHSHEM:</t>
  </si>
  <si>
    <t xml:space="preserve">    92550  -  ARSIMI PARAFILLOR - KLINË</t>
  </si>
  <si>
    <t xml:space="preserve">      13760  -  DRUTË DHE PRODHIMET E DRURIT PËR NGROHJE</t>
  </si>
  <si>
    <t>ARSIMI PARAFILLOR - TOTALI I PERGJITHSHEM:</t>
  </si>
  <si>
    <t xml:space="preserve">    93510  -  ARSIMI FILLOR</t>
  </si>
  <si>
    <t>ARSIMI FILLOR - TOTALI I PERGJITHSHEM:</t>
  </si>
  <si>
    <t xml:space="preserve">    94710  -  ARSIMI I MESËM</t>
  </si>
  <si>
    <t>ARSIMI I MESËM - TOTALI I PERGJITHSHEM:</t>
  </si>
  <si>
    <t>TOTAL SHPENZIMI I PERGJITHSHËM</t>
  </si>
  <si>
    <t xml:space="preserve">      13503  -  KOMPJUTERËT</t>
  </si>
  <si>
    <t xml:space="preserve">      21200  -  SUBVENCIONET PËR ENTITETET JOPUBLIKE</t>
  </si>
  <si>
    <t xml:space="preserve">      22300  -  VENDIMET GJYQËSORE</t>
  </si>
  <si>
    <t xml:space="preserve">      14230  -  SHPENZIMET PËR INFORMIM PUBLIK</t>
  </si>
  <si>
    <t xml:space="preserve">      13650  -  FURNIZIMI ME VESHMBATHJE</t>
  </si>
  <si>
    <t xml:space="preserve">      11411  -  SHTESA E VEÇANTË PËR TË ZGJEDHURIT</t>
  </si>
  <si>
    <t xml:space="preserve">      13260  -  PAGESAT - VENDIME GJYQËSORE</t>
  </si>
  <si>
    <t xml:space="preserve">      14410  -  VENDIMET GJYQËSORE</t>
  </si>
  <si>
    <t xml:space="preserve">      32111  -  SISTEMET E UJITJES</t>
  </si>
  <si>
    <t xml:space="preserve">      31121  -  NDËRTESAT ARSIMORE</t>
  </si>
  <si>
    <t xml:space="preserve">      31240  -  TROTUARET</t>
  </si>
  <si>
    <t xml:space="preserve">      31122  -  NDËRTESAT SHËNDETËSORE</t>
  </si>
  <si>
    <t xml:space="preserve">      13511  -  PAJISJET SPORTIVE</t>
  </si>
  <si>
    <t xml:space="preserve">      14027  -  MIRËMBAJTJA E OBJEKTEVE KULTURORE</t>
  </si>
  <si>
    <t xml:space="preserve">      31125  -  MONUMENTET DHE KOMPLEKSET MEMORIALE</t>
  </si>
  <si>
    <t xml:space="preserve">      14160  -  QIRAJA PËR AUTOMJETE</t>
  </si>
  <si>
    <t xml:space="preserve">      31129  -  FUSHAT SPORTIVE</t>
  </si>
  <si>
    <t xml:space="preserve">      13720  -  NAFTA PËR NGROHJE QENDRORE</t>
  </si>
  <si>
    <t>TAKSË PË PARKING PUBLIK</t>
  </si>
  <si>
    <t>Tab.4. Shpenzimet buxhetore janar-qershor 2026 krahasuar me periudhën e njëjtë të vitit të kaluar</t>
  </si>
  <si>
    <t>Tab.4.1. Shpenzimet buxhetore janar-qershor 2026 sipas kategorive ekonomike</t>
  </si>
  <si>
    <t>Shpenzimet buxhetor për periudhën janar-qershor 2026 dhe krahasimi me vitin paraprak</t>
  </si>
  <si>
    <t>Tab.3.1.Të hyrat vetanake (sipas llojeve) të realizuara për periudhën janar-qershor 2026 dhe krahasimi me periudhën e njëjtë të vitit paraprak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</si>
</sst>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5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b/>
      <sz val="9"/>
      <color indexed="8"/>
      <name val="Arial"/>
      <family val="2"/>
    </font>
    <font>
      <sz val="8"/>
      <color rgb="FF000000"/>
      <name val="Calibri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sz val="9"/>
      <color indexed="8"/>
      <name val="Calibri"/>
      <family val="2"/>
      <scheme val="minor"/>
    </font>
    <font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10"/>
      <color indexed="8"/>
      <name val="Times New Roman"/>
      <family val="1"/>
    </font>
    <font>
      <sz val="9"/>
      <color theme="1"/>
      <name val="Times New Roman"/>
      <family val="1"/>
    </font>
    <font>
      <sz val="9"/>
      <color indexed="8"/>
      <name val="Times New Roman"/>
      <family val="1"/>
    </font>
    <font>
      <b/>
      <sz val="8"/>
      <color theme="1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9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23" fillId="0" borderId="0"/>
  </cellStyleXfs>
  <cellXfs count="171">
    <xf numFmtId="0" fontId="0" fillId="0" borderId="0" xfId="0"/>
    <xf numFmtId="4" fontId="0" fillId="0" borderId="0" xfId="0" applyNumberFormat="1"/>
    <xf numFmtId="2" fontId="0" fillId="0" borderId="0" xfId="0" applyNumberFormat="1"/>
    <xf numFmtId="0" fontId="5" fillId="0" borderId="1" xfId="0" applyFont="1" applyBorder="1" applyAlignment="1">
      <alignment horizontal="center" wrapText="1"/>
    </xf>
    <xf numFmtId="4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center" wrapText="1"/>
    </xf>
    <xf numFmtId="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justify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4" fontId="8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4" fillId="0" borderId="0" xfId="0" applyFont="1"/>
    <xf numFmtId="43" fontId="4" fillId="0" borderId="0" xfId="1" applyFont="1"/>
    <xf numFmtId="0" fontId="0" fillId="0" borderId="0" xfId="0" applyAlignment="1">
      <alignment wrapText="1"/>
    </xf>
    <xf numFmtId="4" fontId="9" fillId="0" borderId="0" xfId="0" applyNumberFormat="1" applyFont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4" fontId="2" fillId="0" borderId="0" xfId="0" applyNumberFormat="1" applyFont="1" applyAlignment="1">
      <alignment horizontal="right" wrapText="1"/>
    </xf>
    <xf numFmtId="0" fontId="14" fillId="0" borderId="0" xfId="0" applyFont="1"/>
    <xf numFmtId="0" fontId="15" fillId="3" borderId="1" xfId="0" applyFont="1" applyFill="1" applyBorder="1" applyAlignment="1">
      <alignment horizontal="center"/>
    </xf>
    <xf numFmtId="4" fontId="17" fillId="0" borderId="1" xfId="0" applyNumberFormat="1" applyFont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16" fillId="0" borderId="1" xfId="0" applyFont="1" applyBorder="1"/>
    <xf numFmtId="43" fontId="14" fillId="0" borderId="1" xfId="1" applyFont="1" applyFill="1" applyBorder="1"/>
    <xf numFmtId="0" fontId="14" fillId="0" borderId="1" xfId="0" applyFont="1" applyBorder="1"/>
    <xf numFmtId="0" fontId="18" fillId="0" borderId="1" xfId="0" applyFont="1" applyBorder="1" applyAlignment="1">
      <alignment horizontal="center"/>
    </xf>
    <xf numFmtId="4" fontId="9" fillId="0" borderId="1" xfId="0" applyNumberFormat="1" applyFont="1" applyBorder="1" applyAlignment="1">
      <alignment horizontal="left" wrapText="1"/>
    </xf>
    <xf numFmtId="2" fontId="17" fillId="0" borderId="1" xfId="0" applyNumberFormat="1" applyFont="1" applyBorder="1" applyAlignment="1">
      <alignment horizontal="center"/>
    </xf>
    <xf numFmtId="43" fontId="14" fillId="0" borderId="1" xfId="0" applyNumberFormat="1" applyFont="1" applyBorder="1"/>
    <xf numFmtId="0" fontId="5" fillId="0" borderId="2" xfId="0" applyFont="1" applyBorder="1" applyAlignment="1">
      <alignment wrapText="1"/>
    </xf>
    <xf numFmtId="43" fontId="7" fillId="0" borderId="1" xfId="1" applyFont="1" applyFill="1" applyBorder="1" applyAlignment="1">
      <alignment horizontal="right" wrapText="1"/>
    </xf>
    <xf numFmtId="43" fontId="7" fillId="0" borderId="1" xfId="1" applyFont="1" applyFill="1" applyBorder="1" applyAlignment="1">
      <alignment horizontal="center" wrapText="1"/>
    </xf>
    <xf numFmtId="43" fontId="19" fillId="0" borderId="1" xfId="1" applyFont="1" applyFill="1" applyBorder="1" applyAlignment="1" applyProtection="1">
      <alignment horizontal="right" vertical="center" wrapText="1"/>
    </xf>
    <xf numFmtId="43" fontId="7" fillId="0" borderId="1" xfId="1" quotePrefix="1" applyFont="1" applyFill="1" applyBorder="1" applyAlignment="1">
      <alignment horizontal="right" wrapText="1"/>
    </xf>
    <xf numFmtId="43" fontId="11" fillId="0" borderId="1" xfId="1" applyFont="1" applyFill="1" applyBorder="1" applyAlignment="1">
      <alignment wrapText="1"/>
    </xf>
    <xf numFmtId="43" fontId="5" fillId="0" borderId="1" xfId="1" applyFont="1" applyFill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wrapText="1"/>
    </xf>
    <xf numFmtId="4" fontId="19" fillId="2" borderId="1" xfId="0" applyNumberFormat="1" applyFont="1" applyFill="1" applyBorder="1" applyAlignment="1">
      <alignment vertical="center" wrapText="1"/>
    </xf>
    <xf numFmtId="0" fontId="13" fillId="0" borderId="0" xfId="0" applyFont="1"/>
    <xf numFmtId="2" fontId="5" fillId="0" borderId="1" xfId="0" applyNumberFormat="1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right" wrapText="1"/>
    </xf>
    <xf numFmtId="0" fontId="6" fillId="5" borderId="2" xfId="0" applyFont="1" applyFill="1" applyBorder="1"/>
    <xf numFmtId="0" fontId="6" fillId="0" borderId="2" xfId="0" applyFont="1" applyBorder="1"/>
    <xf numFmtId="0" fontId="6" fillId="0" borderId="1" xfId="0" applyFont="1" applyBorder="1" applyAlignment="1">
      <alignment horizontal="right"/>
    </xf>
    <xf numFmtId="0" fontId="6" fillId="0" borderId="3" xfId="0" applyFont="1" applyBorder="1"/>
    <xf numFmtId="43" fontId="20" fillId="0" borderId="1" xfId="1" applyFont="1" applyBorder="1" applyAlignment="1"/>
    <xf numFmtId="0" fontId="6" fillId="6" borderId="2" xfId="0" applyFont="1" applyFill="1" applyBorder="1"/>
    <xf numFmtId="43" fontId="6" fillId="6" borderId="1" xfId="1" applyFont="1" applyFill="1" applyBorder="1" applyAlignment="1">
      <alignment horizontal="right"/>
    </xf>
    <xf numFmtId="0" fontId="6" fillId="0" borderId="1" xfId="0" applyFont="1" applyBorder="1"/>
    <xf numFmtId="43" fontId="20" fillId="0" borderId="1" xfId="1" applyFont="1" applyBorder="1"/>
    <xf numFmtId="43" fontId="20" fillId="0" borderId="1" xfId="1" applyFont="1" applyBorder="1" applyAlignment="1">
      <alignment horizontal="right"/>
    </xf>
    <xf numFmtId="43" fontId="20" fillId="4" borderId="1" xfId="1" applyFont="1" applyFill="1" applyBorder="1" applyAlignment="1"/>
    <xf numFmtId="0" fontId="6" fillId="7" borderId="7" xfId="0" applyFont="1" applyFill="1" applyBorder="1"/>
    <xf numFmtId="0" fontId="6" fillId="7" borderId="5" xfId="0" applyFont="1" applyFill="1" applyBorder="1"/>
    <xf numFmtId="0" fontId="6" fillId="7" borderId="8" xfId="0" applyFont="1" applyFill="1" applyBorder="1"/>
    <xf numFmtId="43" fontId="6" fillId="7" borderId="1" xfId="1" applyFont="1" applyFill="1" applyBorder="1" applyAlignment="1">
      <alignment horizontal="right"/>
    </xf>
    <xf numFmtId="0" fontId="6" fillId="5" borderId="1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6" borderId="9" xfId="0" applyFont="1" applyFill="1" applyBorder="1"/>
    <xf numFmtId="0" fontId="15" fillId="3" borderId="1" xfId="0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164" fontId="14" fillId="0" borderId="1" xfId="0" applyNumberFormat="1" applyFont="1" applyBorder="1"/>
    <xf numFmtId="43" fontId="10" fillId="0" borderId="1" xfId="1" applyFont="1" applyBorder="1"/>
    <xf numFmtId="2" fontId="11" fillId="0" borderId="1" xfId="0" applyNumberFormat="1" applyFont="1" applyBorder="1" applyAlignment="1">
      <alignment wrapText="1"/>
    </xf>
    <xf numFmtId="164" fontId="11" fillId="0" borderId="1" xfId="0" applyNumberFormat="1" applyFont="1" applyBorder="1"/>
    <xf numFmtId="43" fontId="5" fillId="0" borderId="1" xfId="1" applyFont="1" applyFill="1" applyBorder="1" applyAlignment="1">
      <alignment horizontal="right" wrapText="1"/>
    </xf>
    <xf numFmtId="43" fontId="6" fillId="5" borderId="9" xfId="1" applyFont="1" applyFill="1" applyBorder="1" applyAlignment="1">
      <alignment wrapText="1"/>
    </xf>
    <xf numFmtId="43" fontId="6" fillId="5" borderId="3" xfId="1" applyFont="1" applyFill="1" applyBorder="1" applyAlignment="1"/>
    <xf numFmtId="43" fontId="6" fillId="0" borderId="1" xfId="1" applyFont="1" applyBorder="1" applyAlignment="1">
      <alignment wrapText="1"/>
    </xf>
    <xf numFmtId="43" fontId="6" fillId="6" borderId="1" xfId="1" applyFont="1" applyFill="1" applyBorder="1" applyAlignment="1">
      <alignment wrapText="1"/>
    </xf>
    <xf numFmtId="43" fontId="21" fillId="0" borderId="1" xfId="1" applyFont="1" applyBorder="1"/>
    <xf numFmtId="43" fontId="7" fillId="0" borderId="1" xfId="1" applyFont="1" applyBorder="1" applyAlignment="1">
      <alignment horizontal="right" wrapText="1"/>
    </xf>
    <xf numFmtId="43" fontId="14" fillId="0" borderId="0" xfId="0" applyNumberFormat="1" applyFont="1"/>
    <xf numFmtId="43" fontId="7" fillId="0" borderId="1" xfId="1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right"/>
    </xf>
    <xf numFmtId="0" fontId="22" fillId="3" borderId="1" xfId="0" applyFont="1" applyFill="1" applyBorder="1" applyAlignment="1">
      <alignment horizontal="center" wrapText="1"/>
    </xf>
    <xf numFmtId="43" fontId="1" fillId="0" borderId="0" xfId="0" applyNumberFormat="1" applyFont="1" applyAlignment="1">
      <alignment wrapText="1"/>
    </xf>
    <xf numFmtId="0" fontId="6" fillId="0" borderId="1" xfId="0" applyFont="1" applyBorder="1" applyAlignment="1">
      <alignment wrapText="1"/>
    </xf>
    <xf numFmtId="0" fontId="6" fillId="6" borderId="2" xfId="0" applyFont="1" applyFill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4" xfId="0" applyFont="1" applyBorder="1"/>
    <xf numFmtId="0" fontId="6" fillId="0" borderId="4" xfId="0" applyFont="1" applyBorder="1" applyAlignment="1">
      <alignment horizontal="right"/>
    </xf>
    <xf numFmtId="0" fontId="6" fillId="4" borderId="1" xfId="0" applyFont="1" applyFill="1" applyBorder="1"/>
    <xf numFmtId="0" fontId="0" fillId="0" borderId="0" xfId="0" applyAlignment="1">
      <alignment horizontal="left" wrapText="1"/>
    </xf>
    <xf numFmtId="0" fontId="25" fillId="0" borderId="1" xfId="0" applyFont="1" applyBorder="1"/>
    <xf numFmtId="0" fontId="28" fillId="3" borderId="1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 wrapText="1"/>
    </xf>
    <xf numFmtId="0" fontId="29" fillId="0" borderId="1" xfId="0" applyFont="1" applyBorder="1"/>
    <xf numFmtId="0" fontId="13" fillId="0" borderId="1" xfId="0" applyFont="1" applyBorder="1" applyAlignment="1">
      <alignment horizontal="center"/>
    </xf>
    <xf numFmtId="43" fontId="13" fillId="0" borderId="1" xfId="1" applyFont="1" applyFill="1" applyBorder="1"/>
    <xf numFmtId="43" fontId="31" fillId="0" borderId="1" xfId="1" applyFont="1" applyBorder="1" applyAlignment="1">
      <alignment horizontal="right"/>
    </xf>
    <xf numFmtId="0" fontId="30" fillId="0" borderId="1" xfId="0" applyFont="1" applyBorder="1"/>
    <xf numFmtId="0" fontId="13" fillId="0" borderId="1" xfId="0" applyFont="1" applyBorder="1"/>
    <xf numFmtId="0" fontId="29" fillId="0" borderId="1" xfId="0" applyFont="1" applyBorder="1" applyAlignment="1">
      <alignment horizontal="center"/>
    </xf>
    <xf numFmtId="43" fontId="13" fillId="0" borderId="1" xfId="1" applyFont="1" applyBorder="1"/>
    <xf numFmtId="43" fontId="28" fillId="0" borderId="1" xfId="0" applyNumberFormat="1" applyFont="1" applyBorder="1"/>
    <xf numFmtId="2" fontId="32" fillId="0" borderId="1" xfId="0" applyNumberFormat="1" applyFont="1" applyBorder="1"/>
    <xf numFmtId="43" fontId="28" fillId="0" borderId="0" xfId="0" applyNumberFormat="1" applyFont="1" applyFill="1" applyBorder="1"/>
    <xf numFmtId="0" fontId="33" fillId="0" borderId="1" xfId="0" applyFont="1" applyBorder="1" applyAlignment="1">
      <alignment horizontal="justify" wrapText="1"/>
    </xf>
    <xf numFmtId="4" fontId="24" fillId="0" borderId="0" xfId="0" applyNumberFormat="1" applyFont="1"/>
    <xf numFmtId="4" fontId="24" fillId="0" borderId="1" xfId="0" applyNumberFormat="1" applyFont="1" applyBorder="1" applyAlignment="1">
      <alignment wrapText="1"/>
    </xf>
    <xf numFmtId="0" fontId="33" fillId="0" borderId="1" xfId="0" applyFont="1" applyBorder="1" applyAlignment="1">
      <alignment horizontal="right" wrapText="1"/>
    </xf>
    <xf numFmtId="0" fontId="33" fillId="0" borderId="1" xfId="0" applyFont="1" applyBorder="1" applyAlignment="1">
      <alignment wrapText="1"/>
    </xf>
    <xf numFmtId="0" fontId="6" fillId="8" borderId="1" xfId="0" applyFont="1" applyFill="1" applyBorder="1" applyAlignment="1">
      <alignment vertical="center" wrapText="1"/>
    </xf>
    <xf numFmtId="0" fontId="24" fillId="5" borderId="1" xfId="0" applyFont="1" applyFill="1" applyBorder="1"/>
    <xf numFmtId="0" fontId="33" fillId="5" borderId="1" xfId="0" applyFont="1" applyFill="1" applyBorder="1"/>
    <xf numFmtId="43" fontId="33" fillId="5" borderId="1" xfId="1" applyFont="1" applyFill="1" applyBorder="1" applyAlignment="1">
      <alignment wrapText="1"/>
    </xf>
    <xf numFmtId="4" fontId="34" fillId="7" borderId="1" xfId="0" applyNumberFormat="1" applyFont="1" applyFill="1" applyBorder="1"/>
    <xf numFmtId="0" fontId="25" fillId="9" borderId="1" xfId="0" applyFont="1" applyFill="1" applyBorder="1"/>
    <xf numFmtId="4" fontId="25" fillId="10" borderId="1" xfId="0" applyNumberFormat="1" applyFont="1" applyFill="1" applyBorder="1" applyAlignment="1">
      <alignment vertical="center" wrapText="1"/>
    </xf>
    <xf numFmtId="4" fontId="25" fillId="7" borderId="1" xfId="0" applyNumberFormat="1" applyFont="1" applyFill="1" applyBorder="1"/>
    <xf numFmtId="0" fontId="25" fillId="9" borderId="1" xfId="0" applyFont="1" applyFill="1" applyBorder="1" applyAlignment="1">
      <alignment vertical="center" wrapText="1"/>
    </xf>
    <xf numFmtId="4" fontId="25" fillId="9" borderId="1" xfId="0" applyNumberFormat="1" applyFont="1" applyFill="1" applyBorder="1" applyAlignment="1">
      <alignment vertical="center" wrapText="1"/>
    </xf>
    <xf numFmtId="0" fontId="25" fillId="8" borderId="1" xfId="0" applyFont="1" applyFill="1" applyBorder="1" applyAlignment="1">
      <alignment vertical="center" wrapText="1"/>
    </xf>
    <xf numFmtId="4" fontId="25" fillId="8" borderId="1" xfId="0" applyNumberFormat="1" applyFont="1" applyFill="1" applyBorder="1" applyAlignment="1">
      <alignment vertical="center" wrapText="1"/>
    </xf>
    <xf numFmtId="0" fontId="25" fillId="8" borderId="1" xfId="0" applyNumberFormat="1" applyFont="1" applyFill="1" applyBorder="1" applyAlignment="1" applyProtection="1">
      <alignment vertical="center" wrapText="1"/>
    </xf>
    <xf numFmtId="0" fontId="25" fillId="8" borderId="1" xfId="0" applyNumberFormat="1" applyFont="1" applyFill="1" applyBorder="1" applyAlignment="1" applyProtection="1">
      <alignment wrapText="1"/>
      <protection locked="0"/>
    </xf>
    <xf numFmtId="0" fontId="25" fillId="0" borderId="1" xfId="0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vertical="center" wrapText="1"/>
    </xf>
    <xf numFmtId="0" fontId="25" fillId="0" borderId="1" xfId="0" applyFont="1" applyFill="1" applyBorder="1"/>
    <xf numFmtId="0" fontId="25" fillId="0" borderId="1" xfId="0" applyFont="1" applyFill="1" applyBorder="1" applyAlignment="1">
      <alignment vertical="center" wrapText="1"/>
    </xf>
    <xf numFmtId="0" fontId="25" fillId="0" borderId="1" xfId="0" applyNumberFormat="1" applyFont="1" applyFill="1" applyBorder="1" applyAlignment="1" applyProtection="1">
      <alignment vertical="center" wrapText="1"/>
    </xf>
    <xf numFmtId="4" fontId="25" fillId="0" borderId="1" xfId="0" applyNumberFormat="1" applyFont="1" applyFill="1" applyBorder="1" applyAlignment="1" applyProtection="1">
      <alignment vertical="center" wrapText="1"/>
    </xf>
    <xf numFmtId="43" fontId="0" fillId="0" borderId="0" xfId="0" applyNumberFormat="1"/>
    <xf numFmtId="0" fontId="13" fillId="0" borderId="5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6" xfId="0" applyBorder="1" applyAlignment="1">
      <alignment horizontal="lef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horizontal="left" wrapText="1"/>
    </xf>
    <xf numFmtId="0" fontId="15" fillId="3" borderId="1" xfId="0" applyFont="1" applyFill="1" applyBorder="1" applyAlignment="1">
      <alignment horizontal="center" wrapText="1"/>
    </xf>
    <xf numFmtId="0" fontId="14" fillId="5" borderId="1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3" fontId="0" fillId="0" borderId="1" xfId="0" applyNumberForma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13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0" fontId="12" fillId="0" borderId="1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11" xfId="0" applyFont="1" applyBorder="1" applyAlignment="1">
      <alignment horizontal="left"/>
    </xf>
    <xf numFmtId="0" fontId="25" fillId="10" borderId="12" xfId="0" applyFont="1" applyFill="1" applyBorder="1" applyAlignment="1">
      <alignment horizontal="center" vertical="center" wrapText="1"/>
    </xf>
    <xf numFmtId="0" fontId="25" fillId="10" borderId="4" xfId="0" applyFont="1" applyFill="1" applyBorder="1" applyAlignment="1">
      <alignment horizontal="center" vertical="center" wrapText="1"/>
    </xf>
    <xf numFmtId="0" fontId="25" fillId="7" borderId="12" xfId="0" applyFont="1" applyFill="1" applyBorder="1" applyAlignment="1">
      <alignment horizontal="left"/>
    </xf>
    <xf numFmtId="0" fontId="25" fillId="7" borderId="4" xfId="0" applyFont="1" applyFill="1" applyBorder="1" applyAlignment="1">
      <alignment horizontal="left"/>
    </xf>
    <xf numFmtId="0" fontId="25" fillId="9" borderId="1" xfId="0" applyFont="1" applyFill="1" applyBorder="1" applyAlignment="1">
      <alignment horizontal="left" vertical="center" wrapText="1"/>
    </xf>
    <xf numFmtId="0" fontId="34" fillId="7" borderId="12" xfId="0" applyFont="1" applyFill="1" applyBorder="1" applyAlignment="1">
      <alignment horizontal="left"/>
    </xf>
    <xf numFmtId="0" fontId="34" fillId="7" borderId="4" xfId="0" applyFont="1" applyFill="1" applyBorder="1" applyAlignment="1">
      <alignment horizontal="left"/>
    </xf>
    <xf numFmtId="0" fontId="25" fillId="7" borderId="12" xfId="0" applyFont="1" applyFill="1" applyBorder="1" applyAlignment="1">
      <alignment horizontal="left" wrapText="1"/>
    </xf>
    <xf numFmtId="0" fontId="25" fillId="7" borderId="4" xfId="0" applyFont="1" applyFill="1" applyBorder="1" applyAlignment="1">
      <alignment horizontal="left" wrapText="1"/>
    </xf>
    <xf numFmtId="0" fontId="25" fillId="7" borderId="12" xfId="0" applyFont="1" applyFill="1" applyBorder="1" applyAlignment="1">
      <alignment horizontal="center"/>
    </xf>
    <xf numFmtId="0" fontId="25" fillId="7" borderId="4" xfId="0" applyFont="1" applyFill="1" applyBorder="1" applyAlignment="1">
      <alignment horizontal="center"/>
    </xf>
    <xf numFmtId="0" fontId="12" fillId="0" borderId="1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 applyAlignment="1"/>
  </cellXfs>
  <cellStyles count="3">
    <cellStyle name="Comma" xfId="1" builtinId="3"/>
    <cellStyle name="Normal" xfId="0" builtinId="0"/>
    <cellStyle name="Normal 2" xfId="2" xr:uid="{12E13705-A10A-4CC3-AFCB-1C9E9718F2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Të hyrat buxhetore të komunës së Klinës për vitin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>
              <a:outerShdw blurRad="254000" sx="102000" sy="102000" algn="ctr" rotWithShape="0">
                <a:prstClr val="black">
                  <a:alpha val="20000"/>
                </a:prstClr>
              </a:outerShdw>
            </a:effectLst>
          </c:spPr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('Tabela 1. Buxheti janar-qershor'!$B$3,'Tabela 1. Buxheti janar-qershor'!$D$3)</c:f>
              <c:strCache>
                <c:ptCount val="2"/>
                <c:pt idx="0">
                  <c:v>Buxheti sipas SIMFK për vitin 2026</c:v>
                </c:pt>
                <c:pt idx="1">
                  <c:v>Buxheti sipas SIMFK për vitin 2025</c:v>
                </c:pt>
              </c:strCache>
            </c:strRef>
          </c:cat>
          <c:val>
            <c:numRef>
              <c:f>('Tabela 1. Buxheti janar-qershor'!$B$11,'Tabela 1. Buxheti janar-qershor'!$D$11)</c:f>
              <c:numCache>
                <c:formatCode>_(* #,##0.00_);_(* \(#,##0.00\);_(* "-"??_);_(@_)</c:formatCode>
                <c:ptCount val="2"/>
                <c:pt idx="0">
                  <c:v>17304308.749999996</c:v>
                </c:pt>
                <c:pt idx="1">
                  <c:v>16862996.919999998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F6-46DA-B5BF-8E17CEE43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289184"/>
        <c:axId val="91286784"/>
      </c:areaChart>
      <c:catAx>
        <c:axId val="9128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286784"/>
        <c:crosses val="autoZero"/>
        <c:auto val="1"/>
        <c:lblAlgn val="ctr"/>
        <c:lblOffset val="100"/>
        <c:noMultiLvlLbl val="0"/>
      </c:catAx>
      <c:valAx>
        <c:axId val="91286784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* #,##0.00_);_(* \(#,##0.00\);_(* &quot;-&quot;??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289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Shpenzimet </a:t>
            </a:r>
            <a:r>
              <a:rPr lang="en-US" sz="1800" b="1" i="0" u="none" strike="noStrike" baseline="0"/>
              <a:t>Janar-Mars 2023</a:t>
            </a:r>
            <a:r>
              <a:rPr lang="en-US"/>
              <a:t> sipas kategorive ekonomike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'Tab.2.Te hyrat vetanake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'Tab.2.Te hyrat vetanake 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7EC6-416C-A15C-2F6B1481178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KRAHASIMI I TË HYRAVE NDËR VITE</a:t>
            </a:r>
          </a:p>
        </c:rich>
      </c:tx>
      <c:overlay val="0"/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cat>
            <c:strRef>
              <c:f>'Tab.3.Te hyrat vetanake '!$C$37:$C$39</c:f>
              <c:strCache>
                <c:ptCount val="3"/>
                <c:pt idx="1">
                  <c:v>Te hyrat në periudhën janar-qershor 2026</c:v>
                </c:pt>
                <c:pt idx="2">
                  <c:v>Te hyrat në periudhën janar-qershor 2025</c:v>
                </c:pt>
              </c:strCache>
            </c:strRef>
          </c:cat>
          <c:val>
            <c:numRef>
              <c:f>'Tab.3.Te hyrat vetanake '!$D$37:$D$39</c:f>
              <c:numCache>
                <c:formatCode>_(* #,##0.00_);_(* \(#,##0.00\);_(* "-"??_);_(@_)</c:formatCode>
                <c:ptCount val="3"/>
                <c:pt idx="1">
                  <c:v>994444.6100000001</c:v>
                </c:pt>
                <c:pt idx="2">
                  <c:v>982590.17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41-410D-A321-B8E7EA14D704}"/>
            </c:ext>
          </c:extLst>
        </c:ser>
        <c:ser>
          <c:idx val="1"/>
          <c:order val="1"/>
          <c:invertIfNegative val="0"/>
          <c:cat>
            <c:strRef>
              <c:f>'Tab.3.Te hyrat vetanake '!$C$37:$C$39</c:f>
              <c:strCache>
                <c:ptCount val="3"/>
                <c:pt idx="1">
                  <c:v>Te hyrat në periudhën janar-qershor 2026</c:v>
                </c:pt>
                <c:pt idx="2">
                  <c:v>Te hyrat në periudhën janar-qershor 2025</c:v>
                </c:pt>
              </c:strCache>
            </c:strRef>
          </c:cat>
          <c:val>
            <c:numRef>
              <c:f>'Tab.3.Te hyrat vetanake '!$E$37:$E$39</c:f>
              <c:numCache>
                <c:formatCode>_(* #,##0.00_);_(* \(#,##0.00\);_(* "-"??_);_(@_)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7641-410D-A321-B8E7EA14D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cylinder"/>
        <c:axId val="72243072"/>
        <c:axId val="72244608"/>
        <c:axId val="0"/>
      </c:bar3DChart>
      <c:catAx>
        <c:axId val="72243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72244608"/>
        <c:crosses val="autoZero"/>
        <c:auto val="1"/>
        <c:lblAlgn val="ctr"/>
        <c:lblOffset val="100"/>
        <c:noMultiLvlLbl val="0"/>
      </c:catAx>
      <c:valAx>
        <c:axId val="72244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22430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Shpenzimet </a:t>
            </a:r>
            <a:r>
              <a:rPr lang="en-US" sz="1800" b="1" i="0" u="none" strike="noStrike" baseline="0"/>
              <a:t>Janar-Mars 2023</a:t>
            </a:r>
            <a:r>
              <a:rPr lang="en-US"/>
              <a:t> sipas kategorive ekonomike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val>
            <c:numRef>
              <c:f>'Tab.2.Te hyrat vetanake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'Tab.2.Te hyrat vetanake 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5F71-46FA-9EAB-9E83982D24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US"/>
              <a:t>Të hyrat sipas muajve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US"/>
        </a:p>
      </c:txPr>
    </c:title>
    <c:autoTitleDeleted val="0"/>
    <c:plotArea>
      <c:layout/>
      <c:ofPieChart>
        <c:ofPieType val="bar"/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16-49CC-83BD-9FF66119D900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2">
                      <a:lumMod val="60000"/>
                      <a:lumOff val="40000"/>
                    </a:schemeClr>
                  </a:gs>
                  <a:gs pos="0">
                    <a:schemeClr val="accent2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616-49CC-83BD-9FF66119D900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616-49CC-83BD-9FF66119D900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4">
                      <a:lumMod val="60000"/>
                      <a:lumOff val="40000"/>
                    </a:schemeClr>
                  </a:gs>
                  <a:gs pos="0">
                    <a:schemeClr val="accent4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616-49CC-83BD-9FF66119D900}"/>
              </c:ext>
            </c:extLst>
          </c:dPt>
          <c:dPt>
            <c:idx val="4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616-49CC-83BD-9FF66119D900}"/>
              </c:ext>
            </c:extLst>
          </c:dPt>
          <c:dPt>
            <c:idx val="5"/>
            <c:bubble3D val="0"/>
            <c:spPr>
              <a:gradFill>
                <a:gsLst>
                  <a:gs pos="100000">
                    <a:schemeClr val="accent6">
                      <a:lumMod val="60000"/>
                      <a:lumOff val="40000"/>
                    </a:schemeClr>
                  </a:gs>
                  <a:gs pos="0">
                    <a:schemeClr val="accent6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616-49CC-83BD-9FF66119D900}"/>
              </c:ext>
            </c:extLst>
          </c:dPt>
          <c:dPt>
            <c:idx val="6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616-49CC-83BD-9FF66119D9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'Tab.3.1. THV sipas muajve '!$B$38:$G$38</c:f>
              <c:strCache>
                <c:ptCount val="6"/>
                <c:pt idx="0">
                  <c:v>Të hyrat  janar 2026</c:v>
                </c:pt>
                <c:pt idx="1">
                  <c:v>Të hyrat  shkurt 2026</c:v>
                </c:pt>
                <c:pt idx="2">
                  <c:v>Të hyrat  mars 2026</c:v>
                </c:pt>
                <c:pt idx="3">
                  <c:v>Të hyrat  prill 2026</c:v>
                </c:pt>
                <c:pt idx="4">
                  <c:v>Të hyrat  maj 2026</c:v>
                </c:pt>
                <c:pt idx="5">
                  <c:v>Të hyrat  qershor 2026</c:v>
                </c:pt>
              </c:strCache>
            </c:strRef>
          </c:cat>
          <c:val>
            <c:numRef>
              <c:f>'Tab.3.1. THV sipas muajve '!$B$39:$G$39</c:f>
              <c:numCache>
                <c:formatCode>0.00</c:formatCode>
                <c:ptCount val="6"/>
                <c:pt idx="0" formatCode="#,##0.00">
                  <c:v>110401.81</c:v>
                </c:pt>
                <c:pt idx="1">
                  <c:v>128574.92</c:v>
                </c:pt>
                <c:pt idx="2">
                  <c:v>162815.99</c:v>
                </c:pt>
                <c:pt idx="3" formatCode="#,##0.00">
                  <c:v>199760.72999999998</c:v>
                </c:pt>
                <c:pt idx="4">
                  <c:v>206820.21000000002</c:v>
                </c:pt>
                <c:pt idx="5">
                  <c:v>186070.95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17-481A-909C-66A575B8101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gapWidth val="100"/>
        <c:secondPieSize val="75"/>
        <c:serLines>
          <c:spPr>
            <a:ln w="9525" cap="flat" cmpd="sng" algn="ctr">
              <a:solidFill>
                <a:schemeClr val="dk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/>
      </a:fgClr>
      <a:bgClr>
        <a:schemeClr val="dk1">
          <a:lumMod val="10000"/>
          <a:lumOff val="90000"/>
        </a:schemeClr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cat>
            <c:strRef>
              <c:f>'Tab.4. Shpenzimet buxhetore'!$A$16:$A$17</c:f>
              <c:strCache>
                <c:ptCount val="2"/>
                <c:pt idx="0">
                  <c:v>Buxheti i shpenzuar Janar-Qershor 2026</c:v>
                </c:pt>
                <c:pt idx="1">
                  <c:v>Buxheti i shpenzuar Janar- Qershor 2025</c:v>
                </c:pt>
              </c:strCache>
            </c:strRef>
          </c:cat>
          <c:val>
            <c:numRef>
              <c:f>'Tab.4. Shpenzimet buxhetore'!$B$16:$B$17</c:f>
              <c:numCache>
                <c:formatCode>#,##0.00</c:formatCode>
                <c:ptCount val="2"/>
                <c:pt idx="0">
                  <c:v>10630339.100000001</c:v>
                </c:pt>
                <c:pt idx="1">
                  <c:v>8464264.0999999996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7A-4CCB-A285-00E0B8ADCB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0506240"/>
        <c:axId val="80532608"/>
        <c:axId val="0"/>
      </c:bar3DChart>
      <c:catAx>
        <c:axId val="80506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80532608"/>
        <c:crosses val="autoZero"/>
        <c:auto val="1"/>
        <c:lblAlgn val="ctr"/>
        <c:lblOffset val="100"/>
        <c:noMultiLvlLbl val="0"/>
      </c:catAx>
      <c:valAx>
        <c:axId val="8053260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80506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Shpenzimet </a:t>
            </a:r>
            <a:r>
              <a:rPr lang="en-US" sz="1800" b="1" i="0" u="none" strike="noStrike" baseline="0"/>
              <a:t>janar-qershor 2026</a:t>
            </a:r>
            <a:r>
              <a:rPr lang="en-US"/>
              <a:t> sipas kategorive ekonomike 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'Tab.4.1. Shpen.janar-qershor'!$A$19:$A$23</c:f>
              <c:strCache>
                <c:ptCount val="5"/>
                <c:pt idx="0">
                  <c:v>Paga dhe mëditje </c:v>
                </c:pt>
                <c:pt idx="1">
                  <c:v>Mallra dhe shërbime </c:v>
                </c:pt>
                <c:pt idx="2">
                  <c:v>Shërbime komunale </c:v>
                </c:pt>
                <c:pt idx="3">
                  <c:v>Subvencione dhe transf.</c:v>
                </c:pt>
                <c:pt idx="4">
                  <c:v>Kapitalet</c:v>
                </c:pt>
              </c:strCache>
            </c:strRef>
          </c:cat>
          <c:val>
            <c:numRef>
              <c:f>'Tab.4.1. Shpen.janar-qershor'!$B$19:$B$23</c:f>
              <c:numCache>
                <c:formatCode>#,##0.00</c:formatCode>
                <c:ptCount val="5"/>
                <c:pt idx="0">
                  <c:v>5489446.7599999998</c:v>
                </c:pt>
                <c:pt idx="1">
                  <c:v>1277272.76</c:v>
                </c:pt>
                <c:pt idx="2">
                  <c:v>302478.77</c:v>
                </c:pt>
                <c:pt idx="3">
                  <c:v>700917.08</c:v>
                </c:pt>
                <c:pt idx="4">
                  <c:v>2860223.73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4E-4F9B-B641-3053F53D938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7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199390</xdr:colOff>
      <xdr:row>12</xdr:row>
      <xdr:rowOff>15240</xdr:rowOff>
    </xdr:from>
    <xdr:to>
      <xdr:col>3</xdr:col>
      <xdr:colOff>412750</xdr:colOff>
      <xdr:row>27</xdr:row>
      <xdr:rowOff>15240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B8D52B5-C17E-F77B-B96F-85073FAA76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0</xdr:row>
      <xdr:rowOff>0</xdr:rowOff>
    </xdr:from>
    <xdr:to>
      <xdr:col>8</xdr:col>
      <xdr:colOff>609600</xdr:colOff>
      <xdr:row>0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328930</xdr:colOff>
      <xdr:row>35</xdr:row>
      <xdr:rowOff>137160</xdr:rowOff>
    </xdr:from>
    <xdr:to>
      <xdr:col>6</xdr:col>
      <xdr:colOff>361315</xdr:colOff>
      <xdr:row>47</xdr:row>
      <xdr:rowOff>106680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0</xdr:row>
      <xdr:rowOff>0</xdr:rowOff>
    </xdr:from>
    <xdr:to>
      <xdr:col>8</xdr:col>
      <xdr:colOff>609600</xdr:colOff>
      <xdr:row>0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73520D0-756B-4918-98E6-7C554CA129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36</xdr:row>
      <xdr:rowOff>80010</xdr:rowOff>
    </xdr:from>
    <xdr:to>
      <xdr:col>8</xdr:col>
      <xdr:colOff>0</xdr:colOff>
      <xdr:row>50</xdr:row>
      <xdr:rowOff>137160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DFC6C0A-9D47-C639-7177-2480ED3F12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</xdr:colOff>
      <xdr:row>11</xdr:row>
      <xdr:rowOff>74931</xdr:rowOff>
    </xdr:from>
    <xdr:to>
      <xdr:col>4</xdr:col>
      <xdr:colOff>584835</xdr:colOff>
      <xdr:row>19</xdr:row>
      <xdr:rowOff>162561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24765</xdr:rowOff>
    </xdr:from>
    <xdr:to>
      <xdr:col>4</xdr:col>
      <xdr:colOff>190500</xdr:colOff>
      <xdr:row>28</xdr:row>
      <xdr:rowOff>424815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28"/>
  <sheetViews>
    <sheetView tabSelected="1" zoomScaleNormal="100" workbookViewId="0">
      <selection activeCell="A2" sqref="A2:E2"/>
    </sheetView>
  </sheetViews>
  <sheetFormatPr defaultRowHeight="15" x14ac:dyDescent="0.25"/>
  <cols>
    <col min="1" max="1" width="27.7109375" customWidth="1"/>
    <col min="2" max="2" width="20.5703125" customWidth="1"/>
    <col min="3" max="3" width="15.28515625" customWidth="1"/>
    <col min="4" max="4" width="20" customWidth="1"/>
    <col min="5" max="5" width="14.85546875" customWidth="1"/>
    <col min="6" max="6" width="15.85546875" customWidth="1"/>
    <col min="7" max="7" width="15" customWidth="1"/>
    <col min="8" max="8" width="20.42578125" customWidth="1"/>
    <col min="9" max="9" width="9.5703125" bestFit="1" customWidth="1"/>
    <col min="10" max="10" width="10" customWidth="1"/>
    <col min="11" max="11" width="14.85546875" customWidth="1"/>
    <col min="12" max="13" width="10.5703125" bestFit="1" customWidth="1"/>
  </cols>
  <sheetData>
    <row r="2" spans="1:14" ht="33.75" customHeight="1" x14ac:dyDescent="0.25">
      <c r="A2" s="138" t="s">
        <v>123</v>
      </c>
      <c r="B2" s="138"/>
      <c r="C2" s="138"/>
      <c r="D2" s="138"/>
      <c r="E2" s="138"/>
    </row>
    <row r="3" spans="1:14" ht="53.25" customHeight="1" x14ac:dyDescent="0.25">
      <c r="A3" s="38" t="s">
        <v>2</v>
      </c>
      <c r="B3" s="3" t="s">
        <v>125</v>
      </c>
      <c r="C3" s="3" t="s">
        <v>50</v>
      </c>
      <c r="D3" s="3" t="s">
        <v>99</v>
      </c>
      <c r="E3" s="38" t="s">
        <v>124</v>
      </c>
      <c r="J3" s="139"/>
      <c r="K3" s="18"/>
      <c r="L3" s="18"/>
      <c r="M3" s="18"/>
      <c r="N3" s="140"/>
    </row>
    <row r="4" spans="1:14" ht="24.75" customHeight="1" x14ac:dyDescent="0.25">
      <c r="A4" s="10" t="s">
        <v>0</v>
      </c>
      <c r="B4" s="39">
        <v>14787114</v>
      </c>
      <c r="C4" s="40">
        <f>B4*100/B11</f>
        <v>85.453364324651247</v>
      </c>
      <c r="D4" s="39">
        <v>14673149</v>
      </c>
      <c r="E4" s="40">
        <f>(B4-D4)*100/D4</f>
        <v>0.77669081122259442</v>
      </c>
      <c r="J4" s="139"/>
      <c r="K4" s="19"/>
      <c r="L4" s="15"/>
      <c r="M4" s="15"/>
      <c r="N4" s="140"/>
    </row>
    <row r="5" spans="1:14" ht="27" customHeight="1" x14ac:dyDescent="0.25">
      <c r="A5" s="10" t="s">
        <v>126</v>
      </c>
      <c r="B5" s="41">
        <v>1551784</v>
      </c>
      <c r="C5" s="40">
        <f>B5*100/B11</f>
        <v>8.9676162302640403</v>
      </c>
      <c r="D5" s="41">
        <v>1495504</v>
      </c>
      <c r="E5" s="40">
        <f t="shared" ref="E5:E10" si="0">(B5-D5)*100/D5</f>
        <v>3.763279803999187</v>
      </c>
      <c r="G5" s="1"/>
      <c r="H5" s="2"/>
      <c r="J5" s="139"/>
      <c r="K5" s="19"/>
      <c r="L5" s="15"/>
      <c r="M5" s="15"/>
      <c r="N5" s="140"/>
    </row>
    <row r="6" spans="1:14" ht="27.75" customHeight="1" x14ac:dyDescent="0.25">
      <c r="A6" s="10" t="s">
        <v>127</v>
      </c>
      <c r="B6" s="42">
        <v>825142.11</v>
      </c>
      <c r="C6" s="40">
        <f>B6*100/B11</f>
        <v>4.7684199462749426</v>
      </c>
      <c r="D6" s="42">
        <v>624854.99</v>
      </c>
      <c r="E6" s="40">
        <f t="shared" si="0"/>
        <v>32.053376096108316</v>
      </c>
      <c r="J6" s="20"/>
      <c r="K6" s="21"/>
      <c r="L6" s="15"/>
      <c r="M6" s="21"/>
      <c r="N6" s="21"/>
    </row>
    <row r="7" spans="1:14" ht="26.25" x14ac:dyDescent="0.25">
      <c r="A7" s="10" t="s">
        <v>64</v>
      </c>
      <c r="B7" s="42">
        <v>118352.29</v>
      </c>
      <c r="C7" s="40">
        <f>B7*100/B11</f>
        <v>0.68394693893796843</v>
      </c>
      <c r="D7" s="42">
        <f>14897.31+33675.28</f>
        <v>48572.59</v>
      </c>
      <c r="E7" s="40">
        <f>(B7-D7)*100/D7</f>
        <v>143.66065305556077</v>
      </c>
      <c r="J7" s="20"/>
      <c r="K7" s="21"/>
      <c r="L7" s="15"/>
      <c r="M7" s="21"/>
      <c r="N7" s="21"/>
    </row>
    <row r="8" spans="1:14" ht="15.75" x14ac:dyDescent="0.25">
      <c r="A8" s="10" t="s">
        <v>65</v>
      </c>
      <c r="B8" s="42">
        <v>18341.330000000002</v>
      </c>
      <c r="C8" s="40">
        <f>B8*100/B11</f>
        <v>0.10599284990219564</v>
      </c>
      <c r="D8" s="42">
        <f>18341.33</f>
        <v>18341.330000000002</v>
      </c>
      <c r="E8" s="40">
        <f t="shared" si="0"/>
        <v>0</v>
      </c>
      <c r="J8" s="20"/>
      <c r="K8" s="21"/>
      <c r="L8" s="15"/>
      <c r="M8" s="21"/>
      <c r="N8" s="21"/>
    </row>
    <row r="9" spans="1:14" ht="26.25" x14ac:dyDescent="0.25">
      <c r="A9" s="10" t="s">
        <v>66</v>
      </c>
      <c r="B9" s="41">
        <v>2575.02</v>
      </c>
      <c r="C9" s="40">
        <f>B9*100/B11</f>
        <v>1.4880802447540706E-2</v>
      </c>
      <c r="D9" s="41">
        <f>2575.01</f>
        <v>2575.0100000000002</v>
      </c>
      <c r="E9" s="40">
        <f t="shared" si="0"/>
        <v>3.8834800640632583E-4</v>
      </c>
      <c r="J9" s="20"/>
      <c r="K9" s="141"/>
      <c r="L9" s="15"/>
      <c r="M9" s="21"/>
      <c r="N9" s="15"/>
    </row>
    <row r="10" spans="1:14" ht="24.75" customHeight="1" x14ac:dyDescent="0.25">
      <c r="A10" s="10" t="s">
        <v>128</v>
      </c>
      <c r="B10" s="41">
        <v>1000</v>
      </c>
      <c r="C10" s="40">
        <f>B10*100/B11</f>
        <v>5.7789075220933067E-3</v>
      </c>
      <c r="D10" s="41"/>
      <c r="E10" s="40" t="e">
        <f t="shared" si="0"/>
        <v>#DIV/0!</v>
      </c>
      <c r="J10" s="20"/>
      <c r="K10" s="141"/>
      <c r="L10" s="15"/>
      <c r="M10" s="15"/>
      <c r="N10" s="15"/>
    </row>
    <row r="11" spans="1:14" ht="14.25" customHeight="1" x14ac:dyDescent="0.25">
      <c r="A11" s="12" t="s">
        <v>1</v>
      </c>
      <c r="B11" s="43">
        <f>SUM(B4:B10)</f>
        <v>17304308.749999996</v>
      </c>
      <c r="C11" s="44">
        <f>SUM(C4:C10)</f>
        <v>100.00000000000003</v>
      </c>
      <c r="D11" s="77">
        <f>SUM(D4:D10)</f>
        <v>16862996.919999998</v>
      </c>
      <c r="E11" s="43">
        <f>(B11-D11)*100/D11</f>
        <v>2.6170427006162216</v>
      </c>
    </row>
    <row r="12" spans="1:14" x14ac:dyDescent="0.25">
      <c r="A12" s="136" t="s">
        <v>129</v>
      </c>
      <c r="B12" s="136"/>
      <c r="C12" s="136"/>
      <c r="D12" s="136"/>
      <c r="E12" s="136"/>
    </row>
    <row r="28" spans="1:4" x14ac:dyDescent="0.25">
      <c r="A28" s="137" t="s">
        <v>120</v>
      </c>
      <c r="B28" s="137"/>
      <c r="C28" s="137"/>
      <c r="D28" s="137"/>
    </row>
  </sheetData>
  <mergeCells count="6">
    <mergeCell ref="A12:E12"/>
    <mergeCell ref="A28:D28"/>
    <mergeCell ref="A2:E2"/>
    <mergeCell ref="J3:J5"/>
    <mergeCell ref="N3:N5"/>
    <mergeCell ref="K9:K10"/>
  </mergeCells>
  <pageMargins left="0.2" right="0" top="0.7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9"/>
  <sheetViews>
    <sheetView zoomScaleNormal="100" workbookViewId="0">
      <selection sqref="A1:I1"/>
    </sheetView>
  </sheetViews>
  <sheetFormatPr defaultRowHeight="15" x14ac:dyDescent="0.25"/>
  <cols>
    <col min="1" max="1" width="5.7109375" customWidth="1"/>
    <col min="2" max="2" width="8.42578125" customWidth="1"/>
    <col min="3" max="3" width="25.7109375" customWidth="1"/>
    <col min="4" max="4" width="10.7109375" customWidth="1"/>
    <col min="5" max="5" width="8.5703125" customWidth="1"/>
    <col min="6" max="6" width="11" customWidth="1"/>
    <col min="7" max="7" width="8.140625" customWidth="1"/>
    <col min="8" max="8" width="9.85546875" customWidth="1"/>
    <col min="9" max="9" width="9.28515625" customWidth="1"/>
    <col min="11" max="11" width="10.5703125" bestFit="1" customWidth="1"/>
  </cols>
  <sheetData>
    <row r="1" spans="1:9" ht="28.5" customHeight="1" x14ac:dyDescent="0.25">
      <c r="A1" s="142" t="s">
        <v>130</v>
      </c>
      <c r="B1" s="142"/>
      <c r="C1" s="142"/>
      <c r="D1" s="142"/>
      <c r="E1" s="142"/>
      <c r="F1" s="142"/>
      <c r="G1" s="142"/>
      <c r="H1" s="142"/>
      <c r="I1" s="142"/>
    </row>
    <row r="2" spans="1:9" ht="24.75" x14ac:dyDescent="0.25">
      <c r="A2" s="144" t="s">
        <v>11</v>
      </c>
      <c r="B2" s="143" t="s">
        <v>29</v>
      </c>
      <c r="C2" s="28" t="s">
        <v>12</v>
      </c>
      <c r="D2" s="28" t="s">
        <v>97</v>
      </c>
      <c r="E2" s="28" t="s">
        <v>3</v>
      </c>
      <c r="F2" s="28" t="s">
        <v>98</v>
      </c>
      <c r="G2" s="28" t="s">
        <v>3</v>
      </c>
      <c r="H2" s="71" t="s">
        <v>67</v>
      </c>
      <c r="I2" s="71" t="s">
        <v>132</v>
      </c>
    </row>
    <row r="3" spans="1:9" ht="23.25" customHeight="1" x14ac:dyDescent="0.25">
      <c r="A3" s="144"/>
      <c r="B3" s="143"/>
      <c r="C3" s="28"/>
      <c r="D3" s="28">
        <v>2026</v>
      </c>
      <c r="E3" s="28" t="s">
        <v>13</v>
      </c>
      <c r="F3" s="28">
        <v>2025</v>
      </c>
      <c r="G3" s="28" t="s">
        <v>13</v>
      </c>
      <c r="H3" s="28" t="s">
        <v>131</v>
      </c>
      <c r="I3" s="28" t="s">
        <v>14</v>
      </c>
    </row>
    <row r="4" spans="1:9" x14ac:dyDescent="0.25">
      <c r="A4" s="33">
        <v>1</v>
      </c>
      <c r="B4" s="30">
        <v>40110</v>
      </c>
      <c r="C4" s="31" t="s">
        <v>15</v>
      </c>
      <c r="D4" s="32">
        <v>258255.26</v>
      </c>
      <c r="E4" s="36">
        <f>D4*100/D34</f>
        <v>25.969798358100604</v>
      </c>
      <c r="F4" s="32">
        <v>326635.02</v>
      </c>
      <c r="G4" s="36">
        <f>F4*100/F34</f>
        <v>33.242243813613563</v>
      </c>
      <c r="H4" s="36">
        <f>(D4-F4)*100/F4</f>
        <v>-20.934607685360866</v>
      </c>
      <c r="I4" s="29">
        <f>D4-F4</f>
        <v>-68379.760000000009</v>
      </c>
    </row>
    <row r="5" spans="1:9" x14ac:dyDescent="0.25">
      <c r="A5" s="33">
        <v>2</v>
      </c>
      <c r="B5" s="30">
        <v>50001</v>
      </c>
      <c r="C5" s="31" t="s">
        <v>51</v>
      </c>
      <c r="D5" s="32">
        <v>49106</v>
      </c>
      <c r="E5" s="36">
        <f>D5*100/D34</f>
        <v>4.9380326974671815</v>
      </c>
      <c r="F5" s="32">
        <v>46380</v>
      </c>
      <c r="G5" s="36">
        <f>F5*100/F34</f>
        <v>4.7201774876294555</v>
      </c>
      <c r="H5" s="36">
        <f t="shared" ref="H5:H34" si="0">(D5-F5)*100/F5</f>
        <v>5.8775334195774045</v>
      </c>
      <c r="I5" s="29">
        <f t="shared" ref="I5:I33" si="1">D5-F5</f>
        <v>2726</v>
      </c>
    </row>
    <row r="6" spans="1:9" x14ac:dyDescent="0.25">
      <c r="A6" s="33">
        <v>3</v>
      </c>
      <c r="B6" s="30">
        <v>50009</v>
      </c>
      <c r="C6" s="31" t="s">
        <v>52</v>
      </c>
      <c r="D6" s="32">
        <v>103218.95</v>
      </c>
      <c r="E6" s="36">
        <f>D6*100/D34</f>
        <v>10.379557489883725</v>
      </c>
      <c r="F6" s="32">
        <v>152837.66</v>
      </c>
      <c r="G6" s="36">
        <f>F6*100/F34</f>
        <v>15.554568391417959</v>
      </c>
      <c r="H6" s="36">
        <f t="shared" si="0"/>
        <v>-32.464976236877746</v>
      </c>
      <c r="I6" s="29">
        <f t="shared" si="1"/>
        <v>-49618.710000000006</v>
      </c>
    </row>
    <row r="7" spans="1:9" x14ac:dyDescent="0.25">
      <c r="A7" s="33">
        <v>4</v>
      </c>
      <c r="B7" s="30">
        <v>50013</v>
      </c>
      <c r="C7" s="31" t="s">
        <v>53</v>
      </c>
      <c r="D7" s="32">
        <v>783</v>
      </c>
      <c r="E7" s="36">
        <f>D7*100/D34</f>
        <v>7.873741705935737E-2</v>
      </c>
      <c r="F7" s="32">
        <v>227</v>
      </c>
      <c r="G7" s="36">
        <f>F7*100/F34</f>
        <v>2.3102205469855249E-2</v>
      </c>
      <c r="H7" s="36">
        <f t="shared" si="0"/>
        <v>244.9339207048458</v>
      </c>
      <c r="I7" s="29">
        <f t="shared" si="1"/>
        <v>556</v>
      </c>
    </row>
    <row r="8" spans="1:9" x14ac:dyDescent="0.25">
      <c r="A8" s="33">
        <v>5</v>
      </c>
      <c r="B8" s="30">
        <v>50014</v>
      </c>
      <c r="C8" s="31" t="s">
        <v>54</v>
      </c>
      <c r="D8" s="32">
        <v>81.5</v>
      </c>
      <c r="E8" s="36">
        <f>D8*100/D34</f>
        <v>8.195529361861591E-3</v>
      </c>
      <c r="F8" s="32">
        <v>45</v>
      </c>
      <c r="G8" s="36">
        <f>F8*100/F34</f>
        <v>4.5797323618655779E-3</v>
      </c>
      <c r="H8" s="36">
        <f t="shared" si="0"/>
        <v>81.111111111111114</v>
      </c>
      <c r="I8" s="29">
        <f t="shared" si="1"/>
        <v>36.5</v>
      </c>
    </row>
    <row r="9" spans="1:9" x14ac:dyDescent="0.25">
      <c r="A9" s="33">
        <v>6</v>
      </c>
      <c r="B9" s="30">
        <v>50015</v>
      </c>
      <c r="C9" s="31" t="s">
        <v>55</v>
      </c>
      <c r="D9" s="32">
        <v>685.5</v>
      </c>
      <c r="E9" s="36">
        <f>D9*100/D34</f>
        <v>6.8932949417866513E-2</v>
      </c>
      <c r="F9" s="32">
        <v>472</v>
      </c>
      <c r="G9" s="36">
        <f>F9*100/F34</f>
        <v>4.8036303884456732E-2</v>
      </c>
      <c r="H9" s="36">
        <f t="shared" si="0"/>
        <v>45.233050847457626</v>
      </c>
      <c r="I9" s="29">
        <f t="shared" si="1"/>
        <v>213.5</v>
      </c>
    </row>
    <row r="10" spans="1:9" x14ac:dyDescent="0.25">
      <c r="A10" s="33">
        <v>7</v>
      </c>
      <c r="B10" s="30">
        <v>50016</v>
      </c>
      <c r="C10" s="31" t="s">
        <v>56</v>
      </c>
      <c r="D10" s="32">
        <v>17531</v>
      </c>
      <c r="E10" s="36">
        <f>D10*100/D34</f>
        <v>1.7628935612612953</v>
      </c>
      <c r="F10" s="32">
        <v>15898</v>
      </c>
      <c r="G10" s="36">
        <f>F10*100/F34</f>
        <v>1.6179685575319769</v>
      </c>
      <c r="H10" s="36">
        <f t="shared" si="0"/>
        <v>10.271732293370235</v>
      </c>
      <c r="I10" s="29">
        <f t="shared" si="1"/>
        <v>1633</v>
      </c>
    </row>
    <row r="11" spans="1:9" x14ac:dyDescent="0.25">
      <c r="A11" s="33">
        <v>8</v>
      </c>
      <c r="B11" s="30">
        <v>50017</v>
      </c>
      <c r="C11" s="31" t="s">
        <v>57</v>
      </c>
      <c r="D11" s="32">
        <v>17280.900000000001</v>
      </c>
      <c r="E11" s="36">
        <f>D11*100/D34</f>
        <v>1.7377438447778404</v>
      </c>
      <c r="F11" s="32">
        <v>3728</v>
      </c>
      <c r="G11" s="36">
        <f>F11*100/F34</f>
        <v>0.37940538322299722</v>
      </c>
      <c r="H11" s="36">
        <f t="shared" si="0"/>
        <v>363.54345493562238</v>
      </c>
      <c r="I11" s="29">
        <f t="shared" si="1"/>
        <v>13552.900000000001</v>
      </c>
    </row>
    <row r="12" spans="1:9" x14ac:dyDescent="0.25">
      <c r="A12" s="33">
        <v>9</v>
      </c>
      <c r="B12" s="30">
        <v>50019</v>
      </c>
      <c r="C12" s="31" t="s">
        <v>58</v>
      </c>
      <c r="D12" s="32">
        <v>3635</v>
      </c>
      <c r="E12" s="36">
        <f>D12*100/D34</f>
        <v>0.36553066540327467</v>
      </c>
      <c r="F12" s="32">
        <v>1205.0999999999999</v>
      </c>
      <c r="G12" s="36">
        <f>F12*100/F34</f>
        <v>0.12264523265076016</v>
      </c>
      <c r="H12" s="36">
        <f t="shared" si="0"/>
        <v>201.63471911044729</v>
      </c>
      <c r="I12" s="29">
        <f t="shared" si="1"/>
        <v>2429.9</v>
      </c>
    </row>
    <row r="13" spans="1:9" x14ac:dyDescent="0.25">
      <c r="A13" s="33">
        <v>10</v>
      </c>
      <c r="B13" s="30">
        <v>50024</v>
      </c>
      <c r="C13" s="31" t="s">
        <v>59</v>
      </c>
      <c r="D13" s="32">
        <v>738</v>
      </c>
      <c r="E13" s="36">
        <f>D13*100/D34</f>
        <v>7.421227814790006E-2</v>
      </c>
      <c r="F13" s="32">
        <v>810</v>
      </c>
      <c r="G13" s="36">
        <f>F13*100/F34</f>
        <v>8.243518251358041E-2</v>
      </c>
      <c r="H13" s="36">
        <f t="shared" si="0"/>
        <v>-8.8888888888888893</v>
      </c>
      <c r="I13" s="29">
        <f t="shared" si="1"/>
        <v>-72</v>
      </c>
    </row>
    <row r="14" spans="1:9" x14ac:dyDescent="0.25">
      <c r="A14" s="33">
        <v>11</v>
      </c>
      <c r="B14" s="30">
        <v>50026</v>
      </c>
      <c r="C14" s="31" t="s">
        <v>60</v>
      </c>
      <c r="D14" s="32">
        <v>41002.550000000003</v>
      </c>
      <c r="E14" s="36">
        <f>D14*100/D34</f>
        <v>4.1231607660883194</v>
      </c>
      <c r="F14" s="32">
        <v>6848.93</v>
      </c>
      <c r="G14" s="36">
        <f>F14*100/F34</f>
        <v>0.69702814144782255</v>
      </c>
      <c r="H14" s="36">
        <f t="shared" si="0"/>
        <v>498.67088727728276</v>
      </c>
      <c r="I14" s="29">
        <f t="shared" si="1"/>
        <v>34153.620000000003</v>
      </c>
    </row>
    <row r="15" spans="1:9" x14ac:dyDescent="0.25">
      <c r="A15" s="33">
        <v>12</v>
      </c>
      <c r="B15" s="30">
        <v>50029</v>
      </c>
      <c r="C15" s="31" t="s">
        <v>61</v>
      </c>
      <c r="D15" s="32">
        <v>60975</v>
      </c>
      <c r="E15" s="36">
        <f>D15*100/D34</f>
        <v>6.131563225024669</v>
      </c>
      <c r="F15" s="32">
        <v>26670</v>
      </c>
      <c r="G15" s="36">
        <f>F15*100/F34</f>
        <v>2.7142547131323327</v>
      </c>
      <c r="H15" s="36">
        <f t="shared" si="0"/>
        <v>128.62767154105737</v>
      </c>
      <c r="I15" s="29">
        <f t="shared" si="1"/>
        <v>34305</v>
      </c>
    </row>
    <row r="16" spans="1:9" x14ac:dyDescent="0.25">
      <c r="A16" s="33">
        <v>13</v>
      </c>
      <c r="B16" s="30">
        <v>50032</v>
      </c>
      <c r="C16" s="31" t="s">
        <v>62</v>
      </c>
      <c r="D16" s="32">
        <v>11457</v>
      </c>
      <c r="E16" s="36">
        <f>D16*100/D34</f>
        <v>1.1521003668570338</v>
      </c>
      <c r="F16" s="32">
        <v>6248</v>
      </c>
      <c r="G16" s="36">
        <f>F16*100/F34</f>
        <v>0.6358703954874696</v>
      </c>
      <c r="H16" s="36">
        <f t="shared" si="0"/>
        <v>83.370678617157495</v>
      </c>
      <c r="I16" s="29">
        <f t="shared" si="1"/>
        <v>5209</v>
      </c>
    </row>
    <row r="17" spans="1:9" x14ac:dyDescent="0.25">
      <c r="A17" s="33">
        <v>14</v>
      </c>
      <c r="B17" s="30">
        <v>50433</v>
      </c>
      <c r="C17" s="31" t="s">
        <v>133</v>
      </c>
      <c r="D17" s="32">
        <v>855</v>
      </c>
      <c r="E17" s="36">
        <f>D17*100/D34</f>
        <v>8.5977639317689092E-2</v>
      </c>
      <c r="F17" s="32">
        <v>1234</v>
      </c>
      <c r="G17" s="36">
        <f>F17*100/F34</f>
        <v>0.12558643854538051</v>
      </c>
      <c r="H17" s="36">
        <f t="shared" si="0"/>
        <v>-30.713128038897892</v>
      </c>
      <c r="I17" s="29">
        <f t="shared" si="1"/>
        <v>-379</v>
      </c>
    </row>
    <row r="18" spans="1:9" x14ac:dyDescent="0.25">
      <c r="A18" s="33">
        <v>15</v>
      </c>
      <c r="B18" s="30">
        <v>50104</v>
      </c>
      <c r="C18" s="31" t="s">
        <v>16</v>
      </c>
      <c r="D18" s="32">
        <v>5680</v>
      </c>
      <c r="E18" s="36">
        <f>D18*100/D34</f>
        <v>0.57117308926839072</v>
      </c>
      <c r="F18" s="32">
        <v>2377.1999999999998</v>
      </c>
      <c r="G18" s="36">
        <f>F18*100/F34</f>
        <v>0.24193199490281891</v>
      </c>
      <c r="H18" s="36">
        <f t="shared" si="0"/>
        <v>138.93656402490325</v>
      </c>
      <c r="I18" s="29">
        <f t="shared" si="1"/>
        <v>3302.8</v>
      </c>
    </row>
    <row r="19" spans="1:9" x14ac:dyDescent="0.25">
      <c r="A19" s="33">
        <v>16</v>
      </c>
      <c r="B19" s="30">
        <v>50205</v>
      </c>
      <c r="C19" s="31" t="s">
        <v>17</v>
      </c>
      <c r="D19" s="32">
        <v>832</v>
      </c>
      <c r="E19" s="36">
        <f>D19*100/D34</f>
        <v>8.3664790540722012E-2</v>
      </c>
      <c r="F19" s="32">
        <v>3071.5</v>
      </c>
      <c r="G19" s="36">
        <f>F19*100/F34</f>
        <v>0.31259217665489164</v>
      </c>
      <c r="H19" s="36">
        <f t="shared" si="0"/>
        <v>-72.912257854468507</v>
      </c>
      <c r="I19" s="29">
        <f t="shared" si="1"/>
        <v>-2239.5</v>
      </c>
    </row>
    <row r="20" spans="1:9" x14ac:dyDescent="0.25">
      <c r="A20" s="33">
        <v>17</v>
      </c>
      <c r="B20" s="30">
        <v>50401</v>
      </c>
      <c r="C20" s="31" t="s">
        <v>18</v>
      </c>
      <c r="D20" s="32">
        <v>0</v>
      </c>
      <c r="E20" s="36">
        <f>D20*100/D34</f>
        <v>0</v>
      </c>
      <c r="F20" s="32">
        <v>0</v>
      </c>
      <c r="G20" s="36">
        <f>F20*100/F34</f>
        <v>0</v>
      </c>
      <c r="H20" s="36" t="e">
        <f t="shared" si="0"/>
        <v>#DIV/0!</v>
      </c>
      <c r="I20" s="29">
        <f t="shared" si="1"/>
        <v>0</v>
      </c>
    </row>
    <row r="21" spans="1:9" x14ac:dyDescent="0.25">
      <c r="A21" s="33">
        <v>18</v>
      </c>
      <c r="B21" s="30">
        <v>50403</v>
      </c>
      <c r="C21" s="31" t="s">
        <v>19</v>
      </c>
      <c r="D21" s="32">
        <v>0</v>
      </c>
      <c r="E21" s="36">
        <f>D21*100/D34</f>
        <v>0</v>
      </c>
      <c r="F21" s="32">
        <v>0</v>
      </c>
      <c r="G21" s="36">
        <f>F21*100/F34</f>
        <v>0</v>
      </c>
      <c r="H21" s="36" t="e">
        <f t="shared" si="0"/>
        <v>#DIV/0!</v>
      </c>
      <c r="I21" s="29">
        <f t="shared" si="1"/>
        <v>0</v>
      </c>
    </row>
    <row r="22" spans="1:9" x14ac:dyDescent="0.25">
      <c r="A22" s="33">
        <v>19</v>
      </c>
      <c r="B22" s="30">
        <v>50405</v>
      </c>
      <c r="C22" s="31" t="s">
        <v>20</v>
      </c>
      <c r="D22" s="32">
        <v>9004.1</v>
      </c>
      <c r="E22" s="36">
        <f>D22*100/D34</f>
        <v>0.90544007272561911</v>
      </c>
      <c r="F22" s="32">
        <v>19053</v>
      </c>
      <c r="G22" s="36">
        <f>F22*100/F34</f>
        <v>1.9390586820138858</v>
      </c>
      <c r="H22" s="36">
        <f t="shared" si="0"/>
        <v>-52.741825434314805</v>
      </c>
      <c r="I22" s="29">
        <f t="shared" si="1"/>
        <v>-10048.9</v>
      </c>
    </row>
    <row r="23" spans="1:9" x14ac:dyDescent="0.25">
      <c r="A23" s="33">
        <v>20</v>
      </c>
      <c r="B23" s="30">
        <v>50406</v>
      </c>
      <c r="C23" s="31" t="s">
        <v>21</v>
      </c>
      <c r="D23" s="32"/>
      <c r="E23" s="36">
        <f>D23*100/D34</f>
        <v>0</v>
      </c>
      <c r="F23" s="32">
        <v>0</v>
      </c>
      <c r="G23" s="36">
        <f>F23*100/F34</f>
        <v>0</v>
      </c>
      <c r="H23" s="36" t="e">
        <f t="shared" si="0"/>
        <v>#DIV/0!</v>
      </c>
      <c r="I23" s="29">
        <f t="shared" si="1"/>
        <v>0</v>
      </c>
    </row>
    <row r="24" spans="1:9" x14ac:dyDescent="0.25">
      <c r="A24" s="33">
        <v>21</v>
      </c>
      <c r="B24" s="30">
        <v>50407</v>
      </c>
      <c r="C24" s="31" t="s">
        <v>22</v>
      </c>
      <c r="D24" s="32">
        <v>4272</v>
      </c>
      <c r="E24" s="36">
        <f>D24*100/D34</f>
        <v>0.42958652066101494</v>
      </c>
      <c r="F24" s="32">
        <v>1014</v>
      </c>
      <c r="G24" s="36">
        <f>F24*100/F34</f>
        <v>0.10319663588737102</v>
      </c>
      <c r="H24" s="36">
        <f t="shared" si="0"/>
        <v>321.30177514792899</v>
      </c>
      <c r="I24" s="29">
        <f t="shared" si="1"/>
        <v>3258</v>
      </c>
    </row>
    <row r="25" spans="1:9" x14ac:dyDescent="0.25">
      <c r="A25" s="33">
        <v>22</v>
      </c>
      <c r="B25" s="30">
        <v>50408</v>
      </c>
      <c r="C25" s="31" t="s">
        <v>23</v>
      </c>
      <c r="D25" s="32">
        <v>8320.5499999999993</v>
      </c>
      <c r="E25" s="36">
        <f>D25*100/D34</f>
        <v>0.83670321266058223</v>
      </c>
      <c r="F25" s="32">
        <v>4045.26</v>
      </c>
      <c r="G25" s="36">
        <f>F25*100/F34</f>
        <v>0.4116935140924522</v>
      </c>
      <c r="H25" s="36">
        <f t="shared" si="0"/>
        <v>105.6864082901964</v>
      </c>
      <c r="I25" s="29">
        <f t="shared" si="1"/>
        <v>4275.2899999999991</v>
      </c>
    </row>
    <row r="26" spans="1:9" x14ac:dyDescent="0.25">
      <c r="A26" s="33">
        <v>23</v>
      </c>
      <c r="B26" s="30">
        <v>50409</v>
      </c>
      <c r="C26" s="33" t="s">
        <v>26</v>
      </c>
      <c r="D26" s="32">
        <v>20094.5</v>
      </c>
      <c r="E26" s="36">
        <f>D26*100/D34</f>
        <v>2.020675641250647</v>
      </c>
      <c r="F26" s="32">
        <v>18489</v>
      </c>
      <c r="G26" s="36">
        <f>F26*100/F34</f>
        <v>1.8816593697451705</v>
      </c>
      <c r="H26" s="36">
        <f t="shared" si="0"/>
        <v>8.6835415652550161</v>
      </c>
      <c r="I26" s="29">
        <f t="shared" si="1"/>
        <v>1605.5</v>
      </c>
    </row>
    <row r="27" spans="1:9" x14ac:dyDescent="0.25">
      <c r="A27" s="33">
        <v>24</v>
      </c>
      <c r="B27" s="30">
        <v>50409</v>
      </c>
      <c r="C27" s="33" t="s">
        <v>25</v>
      </c>
      <c r="D27" s="32">
        <v>14403.3</v>
      </c>
      <c r="E27" s="36">
        <f>D27*100/D34</f>
        <v>1.448376295186516</v>
      </c>
      <c r="F27" s="32">
        <v>13648</v>
      </c>
      <c r="G27" s="36">
        <f>F27*100/F34</f>
        <v>1.388981939438698</v>
      </c>
      <c r="H27" s="36">
        <f t="shared" si="0"/>
        <v>5.5341441969519289</v>
      </c>
      <c r="I27" s="29">
        <f t="shared" si="1"/>
        <v>755.29999999999927</v>
      </c>
    </row>
    <row r="28" spans="1:9" x14ac:dyDescent="0.25">
      <c r="A28" s="33">
        <v>25</v>
      </c>
      <c r="B28" s="30">
        <v>50409</v>
      </c>
      <c r="C28" s="33" t="s">
        <v>24</v>
      </c>
      <c r="D28" s="32">
        <v>24100</v>
      </c>
      <c r="E28" s="36">
        <f>D28*100/D34</f>
        <v>2.423463283691587</v>
      </c>
      <c r="F28" s="32">
        <v>24320</v>
      </c>
      <c r="G28" s="36">
        <f>F28*100/F34</f>
        <v>2.4750909120126856</v>
      </c>
      <c r="H28" s="36">
        <f t="shared" si="0"/>
        <v>-0.90460526315789469</v>
      </c>
      <c r="I28" s="29">
        <f t="shared" si="1"/>
        <v>-220</v>
      </c>
    </row>
    <row r="29" spans="1:9" x14ac:dyDescent="0.25">
      <c r="A29" s="33">
        <v>26</v>
      </c>
      <c r="B29" s="30">
        <v>50409</v>
      </c>
      <c r="C29" s="31" t="s">
        <v>63</v>
      </c>
      <c r="D29" s="32">
        <v>143</v>
      </c>
      <c r="E29" s="36">
        <f>D29*100/D34</f>
        <v>1.4379885874186597E-2</v>
      </c>
      <c r="F29" s="32">
        <v>116</v>
      </c>
      <c r="G29" s="36">
        <f>F29*100/F34</f>
        <v>1.1805532310586824E-2</v>
      </c>
      <c r="H29" s="36">
        <f t="shared" si="0"/>
        <v>23.275862068965516</v>
      </c>
      <c r="I29" s="29">
        <f t="shared" si="1"/>
        <v>27</v>
      </c>
    </row>
    <row r="30" spans="1:9" x14ac:dyDescent="0.25">
      <c r="A30" s="33">
        <v>27</v>
      </c>
      <c r="B30" s="30">
        <v>50504</v>
      </c>
      <c r="C30" s="31" t="s">
        <v>27</v>
      </c>
      <c r="D30" s="32">
        <v>26182</v>
      </c>
      <c r="E30" s="36">
        <f>D30*100/D34</f>
        <v>2.632826377328346</v>
      </c>
      <c r="F30" s="32">
        <v>21688</v>
      </c>
      <c r="G30" s="36">
        <f>F30*100/F34</f>
        <v>2.2072274547586814</v>
      </c>
      <c r="H30" s="36">
        <f t="shared" si="0"/>
        <v>20.721136112135742</v>
      </c>
      <c r="I30" s="29">
        <f t="shared" si="1"/>
        <v>4494</v>
      </c>
    </row>
    <row r="31" spans="1:9" x14ac:dyDescent="0.25">
      <c r="A31" s="33"/>
      <c r="B31" s="30"/>
      <c r="C31" s="82" t="s">
        <v>88</v>
      </c>
      <c r="D31" s="32">
        <v>303974</v>
      </c>
      <c r="E31" s="36"/>
      <c r="F31" s="61">
        <v>274599.5</v>
      </c>
      <c r="G31" s="36"/>
      <c r="H31" s="36">
        <f t="shared" si="0"/>
        <v>10.697215399154041</v>
      </c>
      <c r="I31" s="29">
        <f t="shared" si="1"/>
        <v>29374.5</v>
      </c>
    </row>
    <row r="32" spans="1:9" x14ac:dyDescent="0.25">
      <c r="A32" s="33"/>
      <c r="B32" s="30"/>
      <c r="C32" s="82" t="s">
        <v>89</v>
      </c>
      <c r="D32" s="32">
        <v>11790</v>
      </c>
      <c r="E32" s="36"/>
      <c r="F32" s="61">
        <v>10930</v>
      </c>
      <c r="G32" s="36"/>
      <c r="H32" s="36">
        <f t="shared" si="0"/>
        <v>7.8682525160109789</v>
      </c>
      <c r="I32" s="29">
        <f t="shared" si="1"/>
        <v>860</v>
      </c>
    </row>
    <row r="33" spans="1:11" x14ac:dyDescent="0.25">
      <c r="A33" s="33"/>
      <c r="B33" s="30"/>
      <c r="C33" s="33" t="s">
        <v>135</v>
      </c>
      <c r="D33" s="32">
        <v>44.5</v>
      </c>
      <c r="E33" s="36"/>
      <c r="F33" s="32"/>
      <c r="G33" s="36"/>
      <c r="H33" s="36" t="e">
        <f t="shared" si="0"/>
        <v>#DIV/0!</v>
      </c>
      <c r="I33" s="29">
        <f t="shared" si="1"/>
        <v>44.5</v>
      </c>
    </row>
    <row r="34" spans="1:11" x14ac:dyDescent="0.25">
      <c r="A34" s="33"/>
      <c r="B34" s="30"/>
      <c r="C34" s="34" t="s">
        <v>28</v>
      </c>
      <c r="D34" s="37">
        <f>SUM(D4:D33)</f>
        <v>994444.6100000001</v>
      </c>
      <c r="E34" s="73"/>
      <c r="F34" s="37">
        <f>SUM(F4:F33)</f>
        <v>982590.17</v>
      </c>
      <c r="G34" s="73"/>
      <c r="H34" s="36">
        <f t="shared" si="0"/>
        <v>1.2064480555509791</v>
      </c>
      <c r="I34" s="29">
        <f>D34-F34</f>
        <v>11854.440000000061</v>
      </c>
      <c r="K34" s="135"/>
    </row>
    <row r="35" spans="1:11" ht="14.1" customHeight="1" x14ac:dyDescent="0.25">
      <c r="A35" s="136" t="s">
        <v>148</v>
      </c>
      <c r="B35" s="136"/>
      <c r="C35" s="136"/>
      <c r="D35" s="136"/>
      <c r="E35" s="136"/>
      <c r="F35" s="136"/>
      <c r="G35" s="136"/>
      <c r="H35" s="136"/>
      <c r="I35" s="136"/>
    </row>
    <row r="36" spans="1:11" ht="12" customHeight="1" x14ac:dyDescent="0.25">
      <c r="A36" s="72"/>
      <c r="B36" s="72"/>
      <c r="C36" s="72"/>
      <c r="D36" s="72"/>
      <c r="E36" s="72"/>
      <c r="F36" s="72"/>
      <c r="G36" s="72"/>
      <c r="H36" s="72"/>
      <c r="I36" s="72"/>
    </row>
    <row r="37" spans="1:11" ht="17.25" customHeight="1" x14ac:dyDescent="0.25">
      <c r="A37" s="27"/>
      <c r="B37" s="27"/>
      <c r="C37" s="145"/>
      <c r="D37" s="145"/>
      <c r="E37" s="27"/>
      <c r="F37" s="27"/>
      <c r="G37" s="27"/>
      <c r="H37" s="84"/>
      <c r="I37" s="84"/>
    </row>
    <row r="38" spans="1:11" ht="23.25" x14ac:dyDescent="0.25">
      <c r="C38" s="35" t="s">
        <v>136</v>
      </c>
      <c r="D38" s="146">
        <f>D34</f>
        <v>994444.6100000001</v>
      </c>
      <c r="E38" s="146"/>
      <c r="H38" s="135"/>
    </row>
    <row r="39" spans="1:11" ht="23.25" x14ac:dyDescent="0.25">
      <c r="C39" s="35" t="s">
        <v>100</v>
      </c>
      <c r="D39" s="146">
        <f>F34</f>
        <v>982590.17</v>
      </c>
      <c r="E39" s="146"/>
      <c r="H39" s="135"/>
    </row>
    <row r="41" spans="1:11" x14ac:dyDescent="0.25">
      <c r="D41" s="16"/>
    </row>
    <row r="42" spans="1:11" x14ac:dyDescent="0.25">
      <c r="D42" s="16"/>
    </row>
    <row r="43" spans="1:11" x14ac:dyDescent="0.25">
      <c r="D43" s="16"/>
    </row>
    <row r="44" spans="1:11" x14ac:dyDescent="0.25">
      <c r="D44" s="16"/>
    </row>
    <row r="49" spans="2:6" x14ac:dyDescent="0.25">
      <c r="B49" s="137" t="s">
        <v>121</v>
      </c>
      <c r="C49" s="137"/>
      <c r="D49" s="137"/>
      <c r="E49" s="137"/>
      <c r="F49" s="137"/>
    </row>
  </sheetData>
  <mergeCells count="8">
    <mergeCell ref="A1:I1"/>
    <mergeCell ref="B2:B3"/>
    <mergeCell ref="A35:I35"/>
    <mergeCell ref="B49:F49"/>
    <mergeCell ref="A2:A3"/>
    <mergeCell ref="C37:D37"/>
    <mergeCell ref="D38:E38"/>
    <mergeCell ref="D39:E39"/>
  </mergeCells>
  <pageMargins left="0.45" right="0" top="0.75" bottom="0.75" header="0.3" footer="0.3"/>
  <pageSetup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5E4F8-3865-443E-BA10-787267B46919}">
  <dimension ref="A1:L52"/>
  <sheetViews>
    <sheetView zoomScaleNormal="100" workbookViewId="0">
      <selection activeCell="A2" sqref="A2"/>
    </sheetView>
  </sheetViews>
  <sheetFormatPr defaultRowHeight="15" x14ac:dyDescent="0.25"/>
  <cols>
    <col min="1" max="1" width="3.85546875" customWidth="1"/>
    <col min="2" max="2" width="7.5703125" customWidth="1"/>
    <col min="3" max="3" width="17.28515625" customWidth="1"/>
    <col min="4" max="4" width="9.85546875" customWidth="1"/>
    <col min="5" max="5" width="9.5703125" customWidth="1"/>
    <col min="6" max="6" width="9.85546875" customWidth="1"/>
    <col min="7" max="7" width="11.7109375" customWidth="1"/>
    <col min="8" max="9" width="9.28515625" customWidth="1"/>
    <col min="10" max="10" width="9.7109375" customWidth="1"/>
  </cols>
  <sheetData>
    <row r="1" spans="1:10" ht="28.5" customHeight="1" x14ac:dyDescent="0.25">
      <c r="A1" s="142" t="s">
        <v>137</v>
      </c>
      <c r="B1" s="142"/>
      <c r="C1" s="142"/>
      <c r="D1" s="142"/>
      <c r="E1" s="142"/>
      <c r="F1" s="142"/>
      <c r="G1" s="142"/>
      <c r="H1" s="142"/>
      <c r="I1" s="142"/>
    </row>
    <row r="2" spans="1:10" ht="28.5" customHeight="1" x14ac:dyDescent="0.25">
      <c r="A2" s="97" t="s">
        <v>11</v>
      </c>
      <c r="B2" s="98" t="s">
        <v>138</v>
      </c>
      <c r="C2" s="97" t="s">
        <v>12</v>
      </c>
      <c r="D2" s="98" t="s">
        <v>139</v>
      </c>
      <c r="E2" s="98" t="s">
        <v>140</v>
      </c>
      <c r="F2" s="98" t="s">
        <v>141</v>
      </c>
      <c r="G2" s="98" t="s">
        <v>145</v>
      </c>
      <c r="H2" s="98" t="s">
        <v>146</v>
      </c>
      <c r="I2" s="98" t="s">
        <v>147</v>
      </c>
      <c r="J2" s="98" t="s">
        <v>144</v>
      </c>
    </row>
    <row r="3" spans="1:10" ht="28.5" customHeight="1" x14ac:dyDescent="0.25">
      <c r="A3" s="99">
        <v>1</v>
      </c>
      <c r="B3" s="100">
        <v>40110</v>
      </c>
      <c r="C3" s="103" t="s">
        <v>15</v>
      </c>
      <c r="D3" s="101">
        <v>22438.93</v>
      </c>
      <c r="E3" s="101">
        <v>16123.920000000002</v>
      </c>
      <c r="F3" s="101">
        <v>9029.0399999999991</v>
      </c>
      <c r="G3" s="102">
        <v>92805.479999999981</v>
      </c>
      <c r="H3" s="104">
        <v>42103.08</v>
      </c>
      <c r="I3" s="104">
        <v>75754.810000000012</v>
      </c>
      <c r="J3" s="102">
        <f>D3+E3+F3+G3+H3+I3</f>
        <v>258255.26</v>
      </c>
    </row>
    <row r="4" spans="1:10" x14ac:dyDescent="0.25">
      <c r="A4" s="99">
        <v>2</v>
      </c>
      <c r="B4" s="100">
        <v>50001</v>
      </c>
      <c r="C4" s="103" t="s">
        <v>51</v>
      </c>
      <c r="D4" s="101">
        <v>8240</v>
      </c>
      <c r="E4" s="101">
        <v>6570</v>
      </c>
      <c r="F4" s="101">
        <v>8615</v>
      </c>
      <c r="G4" s="102">
        <v>8175</v>
      </c>
      <c r="H4" s="104">
        <v>8080</v>
      </c>
      <c r="I4" s="104">
        <v>9426</v>
      </c>
      <c r="J4" s="102">
        <f t="shared" ref="J4:J33" si="0">D4+E4+F4+G4+H4+I4</f>
        <v>49106</v>
      </c>
    </row>
    <row r="5" spans="1:10" x14ac:dyDescent="0.25">
      <c r="A5" s="99">
        <v>3</v>
      </c>
      <c r="B5" s="100">
        <v>50008</v>
      </c>
      <c r="C5" s="103" t="s">
        <v>331</v>
      </c>
      <c r="D5" s="101">
        <v>0</v>
      </c>
      <c r="E5" s="101">
        <v>0</v>
      </c>
      <c r="F5" s="101">
        <v>0</v>
      </c>
      <c r="G5" s="102">
        <v>0</v>
      </c>
      <c r="H5" s="104">
        <v>0</v>
      </c>
      <c r="I5" s="104">
        <v>0</v>
      </c>
      <c r="J5" s="102">
        <f t="shared" si="0"/>
        <v>0</v>
      </c>
    </row>
    <row r="6" spans="1:10" ht="23.25" customHeight="1" x14ac:dyDescent="0.25">
      <c r="A6" s="99">
        <v>4</v>
      </c>
      <c r="B6" s="100">
        <v>50009</v>
      </c>
      <c r="C6" s="103" t="s">
        <v>52</v>
      </c>
      <c r="D6" s="101">
        <v>1385.32</v>
      </c>
      <c r="E6" s="101">
        <v>6885.3</v>
      </c>
      <c r="F6" s="101">
        <v>26462.38</v>
      </c>
      <c r="G6" s="102">
        <v>4821.59</v>
      </c>
      <c r="H6" s="104">
        <v>52651.360000000001</v>
      </c>
      <c r="I6" s="104">
        <v>11013</v>
      </c>
      <c r="J6" s="102">
        <f t="shared" si="0"/>
        <v>103218.95</v>
      </c>
    </row>
    <row r="7" spans="1:10" x14ac:dyDescent="0.25">
      <c r="A7" s="99">
        <v>5</v>
      </c>
      <c r="B7" s="100">
        <v>50013</v>
      </c>
      <c r="C7" s="103" t="s">
        <v>53</v>
      </c>
      <c r="D7" s="101">
        <v>66.5</v>
      </c>
      <c r="E7" s="101">
        <v>74.5</v>
      </c>
      <c r="F7" s="101">
        <v>118</v>
      </c>
      <c r="G7" s="102">
        <v>172</v>
      </c>
      <c r="H7" s="104">
        <v>134</v>
      </c>
      <c r="I7" s="104">
        <v>218</v>
      </c>
      <c r="J7" s="102">
        <f t="shared" si="0"/>
        <v>783</v>
      </c>
    </row>
    <row r="8" spans="1:10" x14ac:dyDescent="0.25">
      <c r="A8" s="99">
        <v>6</v>
      </c>
      <c r="B8" s="100">
        <v>50014</v>
      </c>
      <c r="C8" s="103" t="s">
        <v>54</v>
      </c>
      <c r="D8" s="101">
        <v>31.5</v>
      </c>
      <c r="E8" s="101">
        <v>26</v>
      </c>
      <c r="F8" s="101">
        <v>12</v>
      </c>
      <c r="G8" s="102">
        <v>4</v>
      </c>
      <c r="H8" s="104">
        <v>0</v>
      </c>
      <c r="I8" s="104">
        <v>8</v>
      </c>
      <c r="J8" s="102">
        <f t="shared" si="0"/>
        <v>81.5</v>
      </c>
    </row>
    <row r="9" spans="1:10" x14ac:dyDescent="0.25">
      <c r="A9" s="99">
        <v>7</v>
      </c>
      <c r="B9" s="100">
        <v>50015</v>
      </c>
      <c r="C9" s="103" t="s">
        <v>55</v>
      </c>
      <c r="D9" s="101">
        <v>103.5</v>
      </c>
      <c r="E9" s="101">
        <v>255</v>
      </c>
      <c r="F9" s="101">
        <v>152</v>
      </c>
      <c r="G9" s="102">
        <v>82</v>
      </c>
      <c r="H9" s="104">
        <v>63</v>
      </c>
      <c r="I9" s="104">
        <v>30</v>
      </c>
      <c r="J9" s="102">
        <f t="shared" si="0"/>
        <v>685.5</v>
      </c>
    </row>
    <row r="10" spans="1:10" x14ac:dyDescent="0.25">
      <c r="A10" s="99">
        <v>8</v>
      </c>
      <c r="B10" s="100">
        <v>50016</v>
      </c>
      <c r="C10" s="103" t="s">
        <v>56</v>
      </c>
      <c r="D10" s="101">
        <v>3916</v>
      </c>
      <c r="E10" s="101">
        <v>2317</v>
      </c>
      <c r="F10" s="101">
        <v>2759</v>
      </c>
      <c r="G10" s="102">
        <v>2700</v>
      </c>
      <c r="H10" s="104">
        <v>2468</v>
      </c>
      <c r="I10" s="104">
        <v>3371</v>
      </c>
      <c r="J10" s="102">
        <f t="shared" si="0"/>
        <v>17531</v>
      </c>
    </row>
    <row r="11" spans="1:10" x14ac:dyDescent="0.25">
      <c r="A11" s="99">
        <v>9</v>
      </c>
      <c r="B11" s="100">
        <v>50017</v>
      </c>
      <c r="C11" s="103" t="s">
        <v>57</v>
      </c>
      <c r="D11" s="101">
        <v>820</v>
      </c>
      <c r="E11" s="101">
        <v>240</v>
      </c>
      <c r="F11" s="101">
        <v>260</v>
      </c>
      <c r="G11" s="102">
        <v>3345.4</v>
      </c>
      <c r="H11" s="104">
        <v>12355.5</v>
      </c>
      <c r="I11" s="104">
        <v>260</v>
      </c>
      <c r="J11" s="102">
        <f t="shared" si="0"/>
        <v>17280.900000000001</v>
      </c>
    </row>
    <row r="12" spans="1:10" x14ac:dyDescent="0.25">
      <c r="A12" s="99">
        <v>10</v>
      </c>
      <c r="B12" s="100">
        <v>50019</v>
      </c>
      <c r="C12" s="103" t="s">
        <v>58</v>
      </c>
      <c r="D12" s="101">
        <v>1075.7</v>
      </c>
      <c r="E12" s="101">
        <v>665.2</v>
      </c>
      <c r="F12" s="101">
        <v>581.9</v>
      </c>
      <c r="G12" s="102">
        <v>513.29999999999995</v>
      </c>
      <c r="H12" s="104">
        <v>228.4</v>
      </c>
      <c r="I12" s="104">
        <v>570.5</v>
      </c>
      <c r="J12" s="102">
        <f t="shared" si="0"/>
        <v>3635.0000000000005</v>
      </c>
    </row>
    <row r="13" spans="1:10" x14ac:dyDescent="0.25">
      <c r="A13" s="99">
        <v>11</v>
      </c>
      <c r="B13" s="100">
        <v>50024</v>
      </c>
      <c r="C13" s="103" t="s">
        <v>59</v>
      </c>
      <c r="D13" s="101">
        <v>126</v>
      </c>
      <c r="E13" s="101">
        <v>108</v>
      </c>
      <c r="F13" s="101">
        <v>144</v>
      </c>
      <c r="G13" s="102">
        <v>72</v>
      </c>
      <c r="H13" s="104">
        <v>90</v>
      </c>
      <c r="I13" s="104">
        <v>198</v>
      </c>
      <c r="J13" s="102">
        <f t="shared" si="0"/>
        <v>738</v>
      </c>
    </row>
    <row r="14" spans="1:10" x14ac:dyDescent="0.25">
      <c r="A14" s="99">
        <v>12</v>
      </c>
      <c r="B14" s="100">
        <v>50026</v>
      </c>
      <c r="C14" s="103" t="s">
        <v>142</v>
      </c>
      <c r="D14" s="101">
        <v>2299.46</v>
      </c>
      <c r="E14" s="101">
        <v>0</v>
      </c>
      <c r="F14" s="101">
        <v>22328.47</v>
      </c>
      <c r="G14" s="102">
        <v>5559.76</v>
      </c>
      <c r="H14" s="104">
        <v>10659.919999999998</v>
      </c>
      <c r="I14" s="104">
        <v>154.94</v>
      </c>
      <c r="J14" s="102">
        <f t="shared" si="0"/>
        <v>41002.550000000003</v>
      </c>
    </row>
    <row r="15" spans="1:10" x14ac:dyDescent="0.25">
      <c r="A15" s="99">
        <v>13</v>
      </c>
      <c r="B15" s="100">
        <v>50029</v>
      </c>
      <c r="C15" s="103" t="s">
        <v>61</v>
      </c>
      <c r="D15" s="101">
        <v>4330</v>
      </c>
      <c r="E15" s="101">
        <v>18555</v>
      </c>
      <c r="F15" s="101">
        <v>12660</v>
      </c>
      <c r="G15" s="102">
        <v>8725</v>
      </c>
      <c r="H15" s="104">
        <v>7725</v>
      </c>
      <c r="I15" s="104">
        <v>8980</v>
      </c>
      <c r="J15" s="102">
        <f t="shared" si="0"/>
        <v>60975</v>
      </c>
    </row>
    <row r="16" spans="1:10" x14ac:dyDescent="0.25">
      <c r="A16" s="99">
        <v>14</v>
      </c>
      <c r="B16" s="100">
        <v>50032</v>
      </c>
      <c r="C16" s="103" t="s">
        <v>62</v>
      </c>
      <c r="D16" s="101">
        <v>2629</v>
      </c>
      <c r="E16" s="101">
        <v>2553</v>
      </c>
      <c r="F16" s="101">
        <v>1766</v>
      </c>
      <c r="G16" s="102">
        <v>1421</v>
      </c>
      <c r="H16" s="104">
        <v>1341</v>
      </c>
      <c r="I16" s="104">
        <v>1747</v>
      </c>
      <c r="J16" s="102">
        <f t="shared" si="0"/>
        <v>11457</v>
      </c>
    </row>
    <row r="17" spans="1:10" x14ac:dyDescent="0.25">
      <c r="A17" s="99">
        <v>15</v>
      </c>
      <c r="B17" s="100">
        <v>50104</v>
      </c>
      <c r="C17" s="103" t="s">
        <v>16</v>
      </c>
      <c r="D17" s="101">
        <v>200</v>
      </c>
      <c r="E17" s="101">
        <v>1000</v>
      </c>
      <c r="F17" s="101">
        <v>3120</v>
      </c>
      <c r="G17" s="102">
        <v>0</v>
      </c>
      <c r="H17" s="104">
        <v>855</v>
      </c>
      <c r="I17" s="104">
        <v>0</v>
      </c>
      <c r="J17" s="102">
        <f t="shared" si="0"/>
        <v>5175</v>
      </c>
    </row>
    <row r="18" spans="1:10" x14ac:dyDescent="0.25">
      <c r="A18" s="99">
        <v>16</v>
      </c>
      <c r="B18" s="100">
        <v>50205</v>
      </c>
      <c r="C18" s="103" t="s">
        <v>17</v>
      </c>
      <c r="D18" s="101">
        <v>127</v>
      </c>
      <c r="E18" s="101">
        <v>185</v>
      </c>
      <c r="F18" s="101">
        <v>490</v>
      </c>
      <c r="G18" s="102">
        <v>30</v>
      </c>
      <c r="H18" s="104">
        <v>100</v>
      </c>
      <c r="I18" s="104">
        <v>1230</v>
      </c>
      <c r="J18" s="102">
        <f t="shared" si="0"/>
        <v>2162</v>
      </c>
    </row>
    <row r="19" spans="1:10" x14ac:dyDescent="0.25">
      <c r="A19" s="99">
        <v>17</v>
      </c>
      <c r="B19" s="100">
        <v>50401</v>
      </c>
      <c r="C19" s="103" t="s">
        <v>18</v>
      </c>
      <c r="D19" s="101"/>
      <c r="E19" s="101"/>
      <c r="F19" s="101"/>
      <c r="G19" s="102">
        <v>0</v>
      </c>
      <c r="H19" s="104">
        <v>30</v>
      </c>
      <c r="I19" s="104">
        <v>0</v>
      </c>
      <c r="J19" s="102">
        <f t="shared" si="0"/>
        <v>30</v>
      </c>
    </row>
    <row r="20" spans="1:10" x14ac:dyDescent="0.25">
      <c r="A20" s="99">
        <v>18</v>
      </c>
      <c r="B20" s="100">
        <v>50403</v>
      </c>
      <c r="C20" s="103" t="s">
        <v>19</v>
      </c>
      <c r="D20" s="101"/>
      <c r="E20" s="101"/>
      <c r="F20" s="101"/>
      <c r="G20" s="102">
        <v>0</v>
      </c>
      <c r="H20" s="104">
        <v>0</v>
      </c>
      <c r="I20" s="104">
        <v>0</v>
      </c>
      <c r="J20" s="102">
        <f t="shared" si="0"/>
        <v>0</v>
      </c>
    </row>
    <row r="21" spans="1:10" x14ac:dyDescent="0.25">
      <c r="A21" s="99">
        <v>19</v>
      </c>
      <c r="B21" s="100">
        <v>50405</v>
      </c>
      <c r="C21" s="103" t="s">
        <v>20</v>
      </c>
      <c r="D21" s="101">
        <v>0</v>
      </c>
      <c r="E21" s="101">
        <v>2346</v>
      </c>
      <c r="F21" s="101">
        <v>1446.7</v>
      </c>
      <c r="G21" s="102">
        <v>0</v>
      </c>
      <c r="H21" s="104">
        <v>0</v>
      </c>
      <c r="I21" s="104">
        <v>0</v>
      </c>
      <c r="J21" s="102">
        <f t="shared" si="0"/>
        <v>3792.7</v>
      </c>
    </row>
    <row r="22" spans="1:10" x14ac:dyDescent="0.25">
      <c r="A22" s="99">
        <v>20</v>
      </c>
      <c r="B22" s="100">
        <v>50406</v>
      </c>
      <c r="C22" s="103" t="s">
        <v>21</v>
      </c>
      <c r="D22" s="101"/>
      <c r="E22" s="101"/>
      <c r="F22" s="101"/>
      <c r="G22" s="102">
        <v>2200.1999999999998</v>
      </c>
      <c r="H22" s="104">
        <v>2561.1999999999998</v>
      </c>
      <c r="I22" s="104">
        <v>450</v>
      </c>
      <c r="J22" s="102">
        <f t="shared" si="0"/>
        <v>5211.3999999999996</v>
      </c>
    </row>
    <row r="23" spans="1:10" x14ac:dyDescent="0.25">
      <c r="A23" s="99">
        <v>21</v>
      </c>
      <c r="B23" s="100">
        <v>50407</v>
      </c>
      <c r="C23" s="103" t="s">
        <v>22</v>
      </c>
      <c r="D23" s="101">
        <v>2600</v>
      </c>
      <c r="E23" s="101">
        <v>182</v>
      </c>
      <c r="F23" s="101">
        <v>200</v>
      </c>
      <c r="G23" s="102">
        <v>0</v>
      </c>
      <c r="H23" s="104">
        <v>0</v>
      </c>
      <c r="I23" s="104">
        <v>0</v>
      </c>
      <c r="J23" s="102">
        <f t="shared" si="0"/>
        <v>2982</v>
      </c>
    </row>
    <row r="24" spans="1:10" x14ac:dyDescent="0.25">
      <c r="A24" s="99">
        <v>22</v>
      </c>
      <c r="B24" s="100">
        <v>50408</v>
      </c>
      <c r="C24" s="103" t="s">
        <v>23</v>
      </c>
      <c r="D24" s="101">
        <v>1015.4</v>
      </c>
      <c r="E24" s="101">
        <v>1725</v>
      </c>
      <c r="F24" s="101">
        <v>844</v>
      </c>
      <c r="G24" s="102">
        <v>790</v>
      </c>
      <c r="H24" s="104">
        <v>0</v>
      </c>
      <c r="I24" s="104">
        <v>500</v>
      </c>
      <c r="J24" s="102">
        <f t="shared" si="0"/>
        <v>4874.3999999999996</v>
      </c>
    </row>
    <row r="25" spans="1:10" x14ac:dyDescent="0.25">
      <c r="A25" s="99">
        <v>23</v>
      </c>
      <c r="B25" s="100">
        <v>50409</v>
      </c>
      <c r="C25" s="104" t="s">
        <v>26</v>
      </c>
      <c r="D25" s="101">
        <v>4061</v>
      </c>
      <c r="E25" s="101">
        <v>3379</v>
      </c>
      <c r="F25" s="101">
        <v>3778.5</v>
      </c>
      <c r="G25" s="102">
        <v>1006</v>
      </c>
      <c r="H25" s="104">
        <v>2248.75</v>
      </c>
      <c r="I25" s="104">
        <v>1481.4</v>
      </c>
      <c r="J25" s="102">
        <f t="shared" si="0"/>
        <v>15954.65</v>
      </c>
    </row>
    <row r="26" spans="1:10" x14ac:dyDescent="0.25">
      <c r="A26" s="99">
        <v>24</v>
      </c>
      <c r="B26" s="100">
        <v>50409</v>
      </c>
      <c r="C26" s="104" t="s">
        <v>25</v>
      </c>
      <c r="D26" s="101">
        <v>2343</v>
      </c>
      <c r="E26" s="101">
        <v>2274</v>
      </c>
      <c r="F26" s="101">
        <v>2424</v>
      </c>
      <c r="G26" s="102">
        <v>3454</v>
      </c>
      <c r="H26" s="104">
        <v>2563</v>
      </c>
      <c r="I26" s="104">
        <v>2859</v>
      </c>
      <c r="J26" s="102">
        <f t="shared" si="0"/>
        <v>15917</v>
      </c>
    </row>
    <row r="27" spans="1:10" x14ac:dyDescent="0.25">
      <c r="A27" s="99">
        <v>25</v>
      </c>
      <c r="B27" s="100">
        <v>50409</v>
      </c>
      <c r="C27" s="104" t="s">
        <v>24</v>
      </c>
      <c r="D27" s="101">
        <v>1920</v>
      </c>
      <c r="E27" s="101">
        <v>8900</v>
      </c>
      <c r="F27" s="101">
        <v>6310</v>
      </c>
      <c r="G27" s="102">
        <v>2454</v>
      </c>
      <c r="H27" s="104">
        <v>2484</v>
      </c>
      <c r="I27" s="104">
        <v>2424.3000000000002</v>
      </c>
      <c r="J27" s="102">
        <f t="shared" si="0"/>
        <v>24492.3</v>
      </c>
    </row>
    <row r="28" spans="1:10" x14ac:dyDescent="0.25">
      <c r="A28" s="99">
        <v>26</v>
      </c>
      <c r="B28" s="100">
        <v>50409</v>
      </c>
      <c r="C28" s="103" t="s">
        <v>63</v>
      </c>
      <c r="D28" s="101">
        <v>28</v>
      </c>
      <c r="E28" s="101">
        <v>30</v>
      </c>
      <c r="F28" s="101">
        <v>29</v>
      </c>
      <c r="G28" s="102">
        <v>1450</v>
      </c>
      <c r="H28" s="104">
        <v>1970</v>
      </c>
      <c r="I28" s="104">
        <v>3550</v>
      </c>
      <c r="J28" s="102">
        <f t="shared" si="0"/>
        <v>7057</v>
      </c>
    </row>
    <row r="29" spans="1:10" x14ac:dyDescent="0.25">
      <c r="A29" s="99">
        <v>27</v>
      </c>
      <c r="B29" s="100">
        <v>50433</v>
      </c>
      <c r="C29" s="103" t="s">
        <v>133</v>
      </c>
      <c r="D29" s="101"/>
      <c r="E29" s="101"/>
      <c r="F29" s="101"/>
      <c r="G29" s="102">
        <v>35</v>
      </c>
      <c r="H29" s="104">
        <v>18</v>
      </c>
      <c r="I29" s="104">
        <v>3</v>
      </c>
      <c r="J29" s="102">
        <f t="shared" si="0"/>
        <v>56</v>
      </c>
    </row>
    <row r="30" spans="1:10" x14ac:dyDescent="0.25">
      <c r="A30" s="99">
        <v>28</v>
      </c>
      <c r="B30" s="105">
        <v>50504</v>
      </c>
      <c r="C30" s="103" t="s">
        <v>27</v>
      </c>
      <c r="D30" s="106">
        <v>4481</v>
      </c>
      <c r="E30" s="106">
        <v>3310</v>
      </c>
      <c r="F30" s="101">
        <v>4600</v>
      </c>
      <c r="G30" s="102">
        <v>4450</v>
      </c>
      <c r="H30" s="104">
        <v>4260</v>
      </c>
      <c r="I30" s="104">
        <v>5081</v>
      </c>
      <c r="J30" s="102">
        <f t="shared" si="0"/>
        <v>26182</v>
      </c>
    </row>
    <row r="31" spans="1:10" x14ac:dyDescent="0.25">
      <c r="A31" s="99">
        <v>29</v>
      </c>
      <c r="B31" s="105"/>
      <c r="C31" s="104" t="s">
        <v>88</v>
      </c>
      <c r="D31" s="101">
        <v>44620</v>
      </c>
      <c r="E31" s="101">
        <v>49796</v>
      </c>
      <c r="F31" s="101">
        <v>52971</v>
      </c>
      <c r="G31" s="102">
        <v>52305</v>
      </c>
      <c r="H31" s="104">
        <v>49291</v>
      </c>
      <c r="I31" s="104">
        <v>54991</v>
      </c>
      <c r="J31" s="102">
        <f t="shared" si="0"/>
        <v>303974</v>
      </c>
    </row>
    <row r="32" spans="1:10" x14ac:dyDescent="0.25">
      <c r="A32" s="99">
        <v>30</v>
      </c>
      <c r="B32" s="100"/>
      <c r="C32" s="104" t="s">
        <v>134</v>
      </c>
      <c r="D32" s="106">
        <v>1500</v>
      </c>
      <c r="E32" s="106">
        <v>1075</v>
      </c>
      <c r="F32" s="101">
        <v>1715</v>
      </c>
      <c r="G32" s="102">
        <v>3190</v>
      </c>
      <c r="H32" s="104">
        <v>2540</v>
      </c>
      <c r="I32" s="104">
        <v>1770</v>
      </c>
      <c r="J32" s="102">
        <f t="shared" si="0"/>
        <v>11790</v>
      </c>
    </row>
    <row r="33" spans="1:12" x14ac:dyDescent="0.25">
      <c r="A33" s="99">
        <v>31</v>
      </c>
      <c r="B33" s="100"/>
      <c r="C33" s="104" t="s">
        <v>143</v>
      </c>
      <c r="D33" s="106">
        <v>44.5</v>
      </c>
      <c r="E33" s="106">
        <v>0</v>
      </c>
      <c r="F33" s="101">
        <v>0</v>
      </c>
      <c r="G33" s="102"/>
      <c r="H33" s="104"/>
      <c r="I33" s="104"/>
      <c r="J33" s="102">
        <f t="shared" si="0"/>
        <v>44.5</v>
      </c>
    </row>
    <row r="34" spans="1:12" x14ac:dyDescent="0.25">
      <c r="A34" s="147" t="s">
        <v>1</v>
      </c>
      <c r="B34" s="147"/>
      <c r="C34" s="147"/>
      <c r="D34" s="107">
        <f>SUM(D3:D33)</f>
        <v>110401.81</v>
      </c>
      <c r="E34" s="107">
        <f>SUM(E3:E33)</f>
        <v>128574.92</v>
      </c>
      <c r="F34" s="107">
        <f>SUM(F3:F33)</f>
        <v>162815.99</v>
      </c>
      <c r="G34" s="107">
        <f>SUM(G3:G33)</f>
        <v>199760.72999999998</v>
      </c>
      <c r="H34" s="107">
        <f t="shared" ref="H34:I34" si="1">SUM(H3:H33)</f>
        <v>206820.21000000002</v>
      </c>
      <c r="I34" s="107">
        <f t="shared" si="1"/>
        <v>186070.95</v>
      </c>
      <c r="J34" s="107">
        <f>SUM(J3:J33)</f>
        <v>994444.6100000001</v>
      </c>
      <c r="L34" s="109"/>
    </row>
    <row r="35" spans="1:12" ht="9.6" customHeight="1" x14ac:dyDescent="0.25">
      <c r="A35" s="95"/>
      <c r="B35" s="95"/>
      <c r="C35" s="95"/>
      <c r="D35" s="95"/>
      <c r="E35" s="95"/>
      <c r="F35" s="95"/>
      <c r="G35" s="95"/>
      <c r="H35" s="95"/>
      <c r="I35" s="95"/>
    </row>
    <row r="36" spans="1:12" x14ac:dyDescent="0.25">
      <c r="A36" s="170" t="s">
        <v>335</v>
      </c>
      <c r="B36" s="170"/>
      <c r="C36" s="170"/>
      <c r="D36" s="170"/>
      <c r="E36" s="170"/>
      <c r="F36" s="170"/>
      <c r="G36" s="170"/>
      <c r="H36" s="170"/>
      <c r="I36" s="170"/>
    </row>
    <row r="37" spans="1:12" x14ac:dyDescent="0.25">
      <c r="A37" s="72"/>
      <c r="B37" s="72"/>
      <c r="C37" s="72"/>
      <c r="D37" s="72"/>
      <c r="E37" s="72"/>
      <c r="F37" s="72"/>
      <c r="G37" s="72"/>
      <c r="H37" s="72"/>
      <c r="I37" s="72"/>
    </row>
    <row r="38" spans="1:12" ht="34.5" x14ac:dyDescent="0.25">
      <c r="A38" s="27"/>
      <c r="B38" s="87" t="s">
        <v>139</v>
      </c>
      <c r="C38" s="87" t="s">
        <v>140</v>
      </c>
      <c r="D38" s="87" t="s">
        <v>141</v>
      </c>
      <c r="E38" s="87" t="s">
        <v>145</v>
      </c>
      <c r="F38" s="87" t="s">
        <v>146</v>
      </c>
      <c r="G38" s="87" t="s">
        <v>149</v>
      </c>
      <c r="H38" s="27"/>
      <c r="I38" s="84"/>
    </row>
    <row r="39" spans="1:12" x14ac:dyDescent="0.25">
      <c r="B39" s="86">
        <f t="shared" ref="B39:G39" si="2">D34</f>
        <v>110401.81</v>
      </c>
      <c r="C39" s="108">
        <f t="shared" si="2"/>
        <v>128574.92</v>
      </c>
      <c r="D39" s="108">
        <f t="shared" si="2"/>
        <v>162815.99</v>
      </c>
      <c r="E39" s="86">
        <f t="shared" si="2"/>
        <v>199760.72999999998</v>
      </c>
      <c r="F39" s="108">
        <f t="shared" si="2"/>
        <v>206820.21000000002</v>
      </c>
      <c r="G39" s="108">
        <f t="shared" si="2"/>
        <v>186070.95</v>
      </c>
    </row>
    <row r="41" spans="1:12" x14ac:dyDescent="0.25">
      <c r="D41" s="16"/>
    </row>
    <row r="42" spans="1:12" x14ac:dyDescent="0.25">
      <c r="D42" s="16"/>
    </row>
    <row r="43" spans="1:12" x14ac:dyDescent="0.25">
      <c r="D43" s="16"/>
    </row>
    <row r="44" spans="1:12" x14ac:dyDescent="0.25">
      <c r="D44" s="16"/>
    </row>
    <row r="49" spans="2:7" x14ac:dyDescent="0.25">
      <c r="B49" s="137"/>
      <c r="C49" s="137"/>
      <c r="D49" s="137"/>
      <c r="E49" s="137"/>
      <c r="F49" s="137"/>
    </row>
    <row r="52" spans="2:7" x14ac:dyDescent="0.25">
      <c r="C52" s="137" t="s">
        <v>150</v>
      </c>
      <c r="D52" s="137"/>
      <c r="E52" s="137"/>
      <c r="F52" s="137"/>
      <c r="G52" s="137"/>
    </row>
  </sheetData>
  <mergeCells count="4">
    <mergeCell ref="B49:F49"/>
    <mergeCell ref="C52:G52"/>
    <mergeCell ref="A1:I1"/>
    <mergeCell ref="A34:C34"/>
  </mergeCells>
  <pageMargins left="0" right="0" top="0.75" bottom="0.75" header="0.3" footer="0.3"/>
  <pageSetup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"/>
  <sheetViews>
    <sheetView zoomScaleNormal="100" workbookViewId="0"/>
  </sheetViews>
  <sheetFormatPr defaultRowHeight="15" x14ac:dyDescent="0.25"/>
  <cols>
    <col min="1" max="1" width="23.85546875" customWidth="1"/>
    <col min="2" max="2" width="13.42578125" customWidth="1"/>
    <col min="3" max="3" width="8.7109375" customWidth="1"/>
    <col min="4" max="4" width="13.85546875" customWidth="1"/>
    <col min="5" max="5" width="9.140625" customWidth="1"/>
    <col min="6" max="6" width="8.7109375" customWidth="1"/>
    <col min="7" max="7" width="12" customWidth="1"/>
    <col min="8" max="8" width="10.140625" customWidth="1"/>
    <col min="9" max="9" width="9.5703125" bestFit="1" customWidth="1"/>
    <col min="10" max="10" width="10" customWidth="1"/>
    <col min="11" max="11" width="14.85546875" customWidth="1"/>
    <col min="12" max="13" width="10.5703125" bestFit="1" customWidth="1"/>
  </cols>
  <sheetData>
    <row r="1" spans="1:14" x14ac:dyDescent="0.25">
      <c r="A1" t="s">
        <v>334</v>
      </c>
    </row>
    <row r="2" spans="1:14" ht="77.25" x14ac:dyDescent="0.25">
      <c r="A2" s="38" t="s">
        <v>2</v>
      </c>
      <c r="B2" s="3" t="s">
        <v>125</v>
      </c>
      <c r="C2" s="3" t="s">
        <v>50</v>
      </c>
      <c r="D2" s="5" t="s">
        <v>152</v>
      </c>
      <c r="E2" s="5" t="s">
        <v>102</v>
      </c>
      <c r="F2" s="5" t="s">
        <v>153</v>
      </c>
      <c r="G2" s="5" t="s">
        <v>101</v>
      </c>
      <c r="H2" s="5" t="s">
        <v>151</v>
      </c>
      <c r="J2" s="20"/>
      <c r="K2" s="15"/>
      <c r="L2" s="23"/>
      <c r="M2" s="21"/>
      <c r="N2" s="15"/>
    </row>
    <row r="3" spans="1:14" ht="27" customHeight="1" x14ac:dyDescent="0.25">
      <c r="A3" s="10" t="s">
        <v>0</v>
      </c>
      <c r="B3" s="39">
        <v>14787114</v>
      </c>
      <c r="C3" s="40">
        <f>B3*100/B10</f>
        <v>85.453364324651247</v>
      </c>
      <c r="D3" s="39">
        <v>10032012.430000002</v>
      </c>
      <c r="E3" s="85">
        <f>D3*100/B3</f>
        <v>67.842936965252321</v>
      </c>
      <c r="F3" s="74">
        <f>D3*100/D10</f>
        <v>94.371518496526605</v>
      </c>
      <c r="G3" s="39">
        <v>8121571.9299999997</v>
      </c>
      <c r="H3" s="85">
        <f>(D3-G3)*100/G3</f>
        <v>23.523038599745576</v>
      </c>
      <c r="J3" s="88"/>
      <c r="K3" s="22"/>
      <c r="L3" s="23"/>
      <c r="M3" s="21"/>
      <c r="N3" s="15"/>
    </row>
    <row r="4" spans="1:14" ht="27.75" customHeight="1" x14ac:dyDescent="0.25">
      <c r="A4" s="10" t="s">
        <v>126</v>
      </c>
      <c r="B4" s="41">
        <v>1551784</v>
      </c>
      <c r="C4" s="40">
        <f>B4*100/B10</f>
        <v>8.9676162302640403</v>
      </c>
      <c r="D4" s="74">
        <v>494039.42999999993</v>
      </c>
      <c r="E4" s="85">
        <f t="shared" ref="E4:E10" si="0">D4*100/B4</f>
        <v>31.83686840436555</v>
      </c>
      <c r="F4" s="74">
        <f>D4*100/D10</f>
        <v>4.6474475118107934</v>
      </c>
      <c r="G4" s="74">
        <v>330890.17</v>
      </c>
      <c r="H4" s="85">
        <f>(D4-G4)*100/G4</f>
        <v>49.306167058392802</v>
      </c>
      <c r="J4" s="24"/>
      <c r="K4" s="15"/>
      <c r="L4" s="140"/>
      <c r="M4" s="25"/>
      <c r="N4" s="15"/>
    </row>
    <row r="5" spans="1:14" ht="27" customHeight="1" x14ac:dyDescent="0.25">
      <c r="A5" s="10" t="s">
        <v>127</v>
      </c>
      <c r="B5" s="42">
        <v>825142.11</v>
      </c>
      <c r="C5" s="40">
        <f>B5*100/B10</f>
        <v>4.7684199462749426</v>
      </c>
      <c r="D5" s="83">
        <v>21699.24</v>
      </c>
      <c r="E5" s="85">
        <f t="shared" si="0"/>
        <v>2.6297579213355138</v>
      </c>
      <c r="F5" s="74">
        <f>D5*100/D10</f>
        <v>0.20412556735842977</v>
      </c>
      <c r="G5" s="83"/>
      <c r="H5" s="85"/>
      <c r="J5" s="24"/>
      <c r="K5" s="26"/>
      <c r="L5" s="140"/>
      <c r="M5" s="26"/>
      <c r="N5" s="18"/>
    </row>
    <row r="6" spans="1:14" ht="26.25" x14ac:dyDescent="0.25">
      <c r="A6" s="10" t="s">
        <v>64</v>
      </c>
      <c r="B6" s="42">
        <v>118352.29</v>
      </c>
      <c r="C6" s="40">
        <f>B6*100/B10</f>
        <v>0.68394693893796843</v>
      </c>
      <c r="D6" s="83">
        <v>81588</v>
      </c>
      <c r="E6" s="85">
        <f t="shared" si="0"/>
        <v>68.936562190727372</v>
      </c>
      <c r="F6" s="74">
        <f>D6*100/D10</f>
        <v>0.76750138666790024</v>
      </c>
      <c r="G6" s="83">
        <v>11802</v>
      </c>
      <c r="H6" s="85">
        <f>(D6-G6)*100/G6</f>
        <v>591.30655821047276</v>
      </c>
      <c r="J6" s="24"/>
      <c r="K6" s="26"/>
      <c r="L6" s="140"/>
      <c r="M6" s="26"/>
      <c r="N6" s="18"/>
    </row>
    <row r="7" spans="1:14" ht="33" customHeight="1" x14ac:dyDescent="0.25">
      <c r="A7" s="10" t="s">
        <v>65</v>
      </c>
      <c r="B7" s="42">
        <v>18341.330000000002</v>
      </c>
      <c r="C7" s="40">
        <f>B7*100/B10</f>
        <v>0.10599284990219564</v>
      </c>
      <c r="D7" s="83">
        <v>0</v>
      </c>
      <c r="E7" s="85">
        <f t="shared" si="0"/>
        <v>0</v>
      </c>
      <c r="F7" s="74">
        <f>D7*100/D10</f>
        <v>0</v>
      </c>
      <c r="G7" s="83"/>
      <c r="H7" s="85"/>
      <c r="J7" s="24"/>
      <c r="K7" s="26"/>
      <c r="L7" s="140"/>
      <c r="M7" s="26"/>
      <c r="N7" s="18"/>
    </row>
    <row r="8" spans="1:14" ht="26.25" x14ac:dyDescent="0.25">
      <c r="A8" s="10" t="s">
        <v>66</v>
      </c>
      <c r="B8" s="41">
        <v>2575.02</v>
      </c>
      <c r="C8" s="40">
        <f>B8*100/B10</f>
        <v>1.4880802447540706E-2</v>
      </c>
      <c r="D8" s="83">
        <v>0</v>
      </c>
      <c r="E8" s="85">
        <f t="shared" ref="E8" si="1">D8*100/B8</f>
        <v>0</v>
      </c>
      <c r="F8" s="74">
        <f>D8*100/D10</f>
        <v>0</v>
      </c>
      <c r="G8" s="83"/>
      <c r="H8" s="85"/>
    </row>
    <row r="9" spans="1:14" ht="28.5" customHeight="1" x14ac:dyDescent="0.25">
      <c r="A9" s="10" t="s">
        <v>128</v>
      </c>
      <c r="B9" s="41">
        <v>1000</v>
      </c>
      <c r="C9" s="40">
        <f>B9*100/B10</f>
        <v>5.7789075220933067E-3</v>
      </c>
      <c r="D9" s="83">
        <v>1000</v>
      </c>
      <c r="E9" s="85">
        <f t="shared" si="0"/>
        <v>100</v>
      </c>
      <c r="F9" s="74">
        <f>D9*100/D10</f>
        <v>9.4070376362688172E-3</v>
      </c>
      <c r="G9" s="83"/>
      <c r="H9" s="85"/>
    </row>
    <row r="10" spans="1:14" x14ac:dyDescent="0.25">
      <c r="A10" s="12" t="s">
        <v>1</v>
      </c>
      <c r="B10" s="43">
        <f>SUM(B3:B9)</f>
        <v>17304308.749999996</v>
      </c>
      <c r="C10" s="44">
        <f>SUM(C3:C9)</f>
        <v>100.00000000000003</v>
      </c>
      <c r="D10" s="6">
        <f>SUM(D3:D9)</f>
        <v>10630339.100000001</v>
      </c>
      <c r="E10" s="85">
        <f t="shared" si="0"/>
        <v>61.431746587392595</v>
      </c>
      <c r="F10" s="76">
        <f>D10*100/B10</f>
        <v>61.431746587392595</v>
      </c>
      <c r="G10" s="6">
        <f>SUM(G3:G9)</f>
        <v>8464264.0999999996</v>
      </c>
      <c r="H10" s="75">
        <f>(D10-G10)*100/G10</f>
        <v>25.590824842055696</v>
      </c>
    </row>
    <row r="11" spans="1:14" x14ac:dyDescent="0.25">
      <c r="A11" s="149" t="s">
        <v>332</v>
      </c>
      <c r="B11" s="149"/>
      <c r="C11" s="149"/>
      <c r="D11" s="149"/>
      <c r="E11" s="149"/>
      <c r="F11" s="149"/>
      <c r="G11" s="149"/>
      <c r="H11" s="149"/>
    </row>
    <row r="16" spans="1:14" ht="26.25" x14ac:dyDescent="0.25">
      <c r="A16" s="5" t="s">
        <v>155</v>
      </c>
      <c r="B16" s="4">
        <f>D10</f>
        <v>10630339.100000001</v>
      </c>
    </row>
    <row r="17" spans="1:8" ht="26.25" x14ac:dyDescent="0.25">
      <c r="A17" s="5" t="s">
        <v>156</v>
      </c>
      <c r="B17" s="4">
        <f>G10</f>
        <v>8464264.0999999996</v>
      </c>
    </row>
    <row r="21" spans="1:8" x14ac:dyDescent="0.25">
      <c r="A21" s="148" t="s">
        <v>154</v>
      </c>
      <c r="B21" s="148"/>
      <c r="C21" s="148"/>
      <c r="D21" s="148"/>
      <c r="E21" s="148"/>
      <c r="F21" s="50"/>
      <c r="G21" s="50"/>
      <c r="H21" s="50"/>
    </row>
  </sheetData>
  <mergeCells count="3">
    <mergeCell ref="A21:E21"/>
    <mergeCell ref="L4:L7"/>
    <mergeCell ref="A11:H11"/>
  </mergeCells>
  <pageMargins left="0.45" right="0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zoomScaleNormal="100" workbookViewId="0">
      <selection activeCell="A2" sqref="A2"/>
    </sheetView>
  </sheetViews>
  <sheetFormatPr defaultRowHeight="15" x14ac:dyDescent="0.25"/>
  <cols>
    <col min="1" max="1" width="19.5703125" customWidth="1"/>
    <col min="2" max="2" width="12.85546875" customWidth="1"/>
    <col min="3" max="3" width="12.140625" customWidth="1"/>
    <col min="4" max="4" width="11.5703125" customWidth="1"/>
    <col min="5" max="5" width="10.5703125" customWidth="1"/>
    <col min="6" max="6" width="11.85546875" customWidth="1"/>
    <col min="7" max="7" width="10.42578125" customWidth="1"/>
    <col min="9" max="9" width="18.85546875" customWidth="1"/>
  </cols>
  <sheetData>
    <row r="1" spans="1:9" x14ac:dyDescent="0.25">
      <c r="A1" s="150" t="s">
        <v>157</v>
      </c>
      <c r="B1" s="150"/>
      <c r="C1" s="150"/>
      <c r="D1" s="150"/>
      <c r="E1" s="150"/>
      <c r="F1" s="150"/>
      <c r="G1" s="150"/>
    </row>
    <row r="2" spans="1:9" ht="78" customHeight="1" x14ac:dyDescent="0.25">
      <c r="A2" s="7" t="s">
        <v>4</v>
      </c>
      <c r="B2" s="3" t="s">
        <v>161</v>
      </c>
      <c r="C2" s="3" t="s">
        <v>160</v>
      </c>
      <c r="D2" s="3" t="s">
        <v>103</v>
      </c>
      <c r="E2" s="3" t="s">
        <v>159</v>
      </c>
      <c r="F2" s="3" t="s">
        <v>104</v>
      </c>
      <c r="G2" s="3" t="s">
        <v>158</v>
      </c>
    </row>
    <row r="3" spans="1:9" x14ac:dyDescent="0.25">
      <c r="A3" s="46"/>
      <c r="B3" s="3"/>
      <c r="C3" s="3"/>
      <c r="D3" s="47"/>
      <c r="E3" s="46"/>
      <c r="F3" s="3"/>
      <c r="G3" s="3" t="s">
        <v>5</v>
      </c>
    </row>
    <row r="4" spans="1:9" x14ac:dyDescent="0.25">
      <c r="A4" s="8"/>
      <c r="B4" s="9"/>
      <c r="C4" s="9"/>
      <c r="D4" s="5"/>
      <c r="E4" s="153">
        <f>C5*100/C14</f>
        <v>51.639432273613927</v>
      </c>
      <c r="F4" s="9"/>
      <c r="G4" s="48"/>
    </row>
    <row r="5" spans="1:9" x14ac:dyDescent="0.25">
      <c r="A5" s="110" t="s">
        <v>6</v>
      </c>
      <c r="B5" s="111">
        <v>9567100</v>
      </c>
      <c r="C5" s="4">
        <v>5489446.7599999998</v>
      </c>
      <c r="D5" s="17">
        <f>C5*100/B5</f>
        <v>57.378377564779292</v>
      </c>
      <c r="E5" s="153"/>
      <c r="F5" s="4">
        <f>4362795.11-626.81</f>
        <v>4362168.3000000007</v>
      </c>
      <c r="G5" s="17">
        <f>(C5-F5)*100/F5</f>
        <v>25.842158818127189</v>
      </c>
      <c r="I5" s="1"/>
    </row>
    <row r="6" spans="1:9" x14ac:dyDescent="0.25">
      <c r="A6" s="110"/>
      <c r="B6" s="112"/>
      <c r="C6" s="48"/>
      <c r="D6" s="45"/>
      <c r="E6" s="153">
        <f>C7*100/C14</f>
        <v>12.015352925100951</v>
      </c>
      <c r="F6" s="48"/>
      <c r="G6" s="48"/>
      <c r="I6" s="1"/>
    </row>
    <row r="7" spans="1:9" x14ac:dyDescent="0.25">
      <c r="A7" s="110" t="s">
        <v>7</v>
      </c>
      <c r="B7" s="111">
        <f>1600000+1000+310300.7</f>
        <v>1911300.7</v>
      </c>
      <c r="C7" s="49">
        <v>1277272.76</v>
      </c>
      <c r="D7" s="17">
        <f t="shared" ref="D7:D13" si="0">C7*100/B7</f>
        <v>66.827410255225672</v>
      </c>
      <c r="E7" s="153"/>
      <c r="F7" s="49">
        <v>905360.52</v>
      </c>
      <c r="G7" s="17">
        <f>(C7-F7)*100/F7</f>
        <v>41.078910752591682</v>
      </c>
      <c r="I7" s="1"/>
    </row>
    <row r="8" spans="1:9" x14ac:dyDescent="0.25">
      <c r="A8" s="110"/>
      <c r="B8" s="112"/>
      <c r="C8" s="48"/>
      <c r="D8" s="17"/>
      <c r="E8" s="153">
        <f>C9*100/C14</f>
        <v>2.8454291735622999</v>
      </c>
      <c r="F8" s="48"/>
      <c r="G8" s="48"/>
      <c r="I8" s="1"/>
    </row>
    <row r="9" spans="1:9" x14ac:dyDescent="0.25">
      <c r="A9" s="110" t="s">
        <v>8</v>
      </c>
      <c r="B9" s="111">
        <f>370000+120000</f>
        <v>490000</v>
      </c>
      <c r="C9" s="4">
        <v>302478.77</v>
      </c>
      <c r="D9" s="17">
        <f t="shared" si="0"/>
        <v>61.730361224489798</v>
      </c>
      <c r="E9" s="153"/>
      <c r="F9" s="4">
        <v>272924.78999999998</v>
      </c>
      <c r="G9" s="17">
        <f>(C9-F9)*100/F9</f>
        <v>10.828616924098409</v>
      </c>
      <c r="I9" s="1"/>
    </row>
    <row r="10" spans="1:9" x14ac:dyDescent="0.25">
      <c r="A10" s="113"/>
      <c r="B10" s="112"/>
      <c r="C10" s="48"/>
      <c r="D10" s="17"/>
      <c r="E10" s="153">
        <f>C11*100/C14</f>
        <v>6.5935533514636422</v>
      </c>
      <c r="F10" s="48"/>
      <c r="G10" s="48"/>
      <c r="I10" s="1"/>
    </row>
    <row r="11" spans="1:9" ht="15.75" customHeight="1" x14ac:dyDescent="0.25">
      <c r="A11" s="114" t="s">
        <v>9</v>
      </c>
      <c r="B11" s="111">
        <f>800000+103454.98+26244.65</f>
        <v>929699.63</v>
      </c>
      <c r="C11" s="49">
        <v>700917.08</v>
      </c>
      <c r="D11" s="17">
        <f t="shared" si="0"/>
        <v>75.391777879915907</v>
      </c>
      <c r="E11" s="153"/>
      <c r="F11" s="49">
        <v>368476.5</v>
      </c>
      <c r="G11" s="17">
        <f>(C11-F11)*100/F11</f>
        <v>90.220293560104906</v>
      </c>
      <c r="I11" s="1"/>
    </row>
    <row r="12" spans="1:9" x14ac:dyDescent="0.25">
      <c r="A12" s="110"/>
      <c r="B12" s="112"/>
      <c r="C12" s="48"/>
      <c r="D12" s="17"/>
      <c r="E12" s="153">
        <f>C13*100/C14</f>
        <v>26.906232276259185</v>
      </c>
      <c r="F12" s="48"/>
      <c r="G12" s="48"/>
      <c r="I12" s="1"/>
    </row>
    <row r="13" spans="1:9" x14ac:dyDescent="0.25">
      <c r="A13" s="110" t="s">
        <v>10</v>
      </c>
      <c r="B13" s="111">
        <f>4001798+35813.66+368596.76</f>
        <v>4406208.42</v>
      </c>
      <c r="C13" s="49">
        <v>2860223.73</v>
      </c>
      <c r="D13" s="17">
        <f t="shared" si="0"/>
        <v>64.91349154110145</v>
      </c>
      <c r="E13" s="153"/>
      <c r="F13" s="49">
        <v>2555333.9900000002</v>
      </c>
      <c r="G13" s="17">
        <f>(C13-F13)*100/F13</f>
        <v>11.931502543039384</v>
      </c>
      <c r="I13" s="1"/>
    </row>
    <row r="14" spans="1:9" ht="24.75" customHeight="1" x14ac:dyDescent="0.25">
      <c r="A14" s="7" t="s">
        <v>1</v>
      </c>
      <c r="B14" s="52">
        <f>SUM(B5:B13)</f>
        <v>17304308.75</v>
      </c>
      <c r="C14" s="6">
        <f>SUM(C5:C13)</f>
        <v>10630339.1</v>
      </c>
      <c r="D14" s="51">
        <f>C14*100/B14</f>
        <v>61.431746587392574</v>
      </c>
      <c r="E14" s="3">
        <v>100</v>
      </c>
      <c r="F14" s="52">
        <f>SUM(F4:F13)</f>
        <v>8464264.1000000015</v>
      </c>
      <c r="G14" s="51">
        <f>(C14-F14)*100/F14</f>
        <v>25.590824842055646</v>
      </c>
      <c r="I14" s="1"/>
    </row>
    <row r="15" spans="1:9" x14ac:dyDescent="0.25">
      <c r="A15" s="137" t="s">
        <v>333</v>
      </c>
      <c r="B15" s="137"/>
      <c r="C15" s="137"/>
      <c r="D15" s="137"/>
      <c r="E15" s="137"/>
      <c r="F15" s="137"/>
      <c r="G15" s="137"/>
    </row>
    <row r="18" spans="1:7" ht="45" customHeight="1" x14ac:dyDescent="0.25">
      <c r="A18" s="152" t="s">
        <v>162</v>
      </c>
      <c r="B18" s="152"/>
    </row>
    <row r="19" spans="1:7" x14ac:dyDescent="0.25">
      <c r="A19" s="7" t="s">
        <v>6</v>
      </c>
      <c r="B19" s="6">
        <f>C5</f>
        <v>5489446.7599999998</v>
      </c>
    </row>
    <row r="20" spans="1:7" x14ac:dyDescent="0.25">
      <c r="A20" s="7" t="s">
        <v>7</v>
      </c>
      <c r="B20" s="11">
        <f>C7</f>
        <v>1277272.76</v>
      </c>
    </row>
    <row r="21" spans="1:7" x14ac:dyDescent="0.25">
      <c r="A21" s="7" t="s">
        <v>8</v>
      </c>
      <c r="B21" s="6">
        <f>C9</f>
        <v>302478.77</v>
      </c>
    </row>
    <row r="22" spans="1:7" ht="26.25" x14ac:dyDescent="0.25">
      <c r="A22" s="12" t="s">
        <v>9</v>
      </c>
      <c r="B22" s="11">
        <f>C11</f>
        <v>700917.08</v>
      </c>
    </row>
    <row r="23" spans="1:7" x14ac:dyDescent="0.25">
      <c r="A23" s="7" t="s">
        <v>10</v>
      </c>
      <c r="B23" s="11">
        <f>C13</f>
        <v>2860223.73</v>
      </c>
    </row>
    <row r="24" spans="1:7" x14ac:dyDescent="0.25">
      <c r="A24" s="13"/>
      <c r="B24" s="13"/>
    </row>
    <row r="25" spans="1:7" x14ac:dyDescent="0.25">
      <c r="A25" s="13"/>
      <c r="B25" s="14"/>
    </row>
    <row r="29" spans="1:7" ht="34.5" customHeight="1" x14ac:dyDescent="0.25">
      <c r="A29" s="151" t="s">
        <v>122</v>
      </c>
      <c r="B29" s="151"/>
      <c r="C29" s="151"/>
      <c r="D29" s="151"/>
      <c r="E29" s="50"/>
      <c r="F29" s="50"/>
      <c r="G29" s="50"/>
    </row>
  </sheetData>
  <mergeCells count="9">
    <mergeCell ref="A1:G1"/>
    <mergeCell ref="A29:D29"/>
    <mergeCell ref="A15:G15"/>
    <mergeCell ref="A18:B18"/>
    <mergeCell ref="E4:E5"/>
    <mergeCell ref="E6:E7"/>
    <mergeCell ref="E8:E9"/>
    <mergeCell ref="E10:E11"/>
    <mergeCell ref="E12:E13"/>
  </mergeCells>
  <pageMargins left="0.45" right="0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E621A-30DA-41A7-A324-EDDCC48CA189}">
  <dimension ref="A1:F96"/>
  <sheetViews>
    <sheetView zoomScaleNormal="100" workbookViewId="0">
      <selection activeCell="A2" sqref="A2"/>
    </sheetView>
  </sheetViews>
  <sheetFormatPr defaultRowHeight="15" x14ac:dyDescent="0.25"/>
  <cols>
    <col min="1" max="1" width="5.85546875" customWidth="1"/>
    <col min="2" max="2" width="8.140625" customWidth="1"/>
    <col min="3" max="3" width="37.42578125" customWidth="1"/>
    <col min="4" max="4" width="12.85546875" customWidth="1"/>
    <col min="5" max="5" width="12.42578125" customWidth="1"/>
    <col min="6" max="6" width="11.85546875" customWidth="1"/>
  </cols>
  <sheetData>
    <row r="1" spans="1:6" x14ac:dyDescent="0.25">
      <c r="A1" s="154" t="s">
        <v>163</v>
      </c>
      <c r="B1" s="155"/>
      <c r="C1" s="155"/>
      <c r="D1" s="155"/>
      <c r="E1" s="155"/>
      <c r="F1" s="156"/>
    </row>
    <row r="2" spans="1:6" ht="36.75" x14ac:dyDescent="0.25">
      <c r="A2" s="68" t="s">
        <v>11</v>
      </c>
      <c r="B2" s="53" t="s">
        <v>29</v>
      </c>
      <c r="C2" s="53" t="s">
        <v>4</v>
      </c>
      <c r="D2" s="78" t="s">
        <v>165</v>
      </c>
      <c r="E2" s="78" t="s">
        <v>164</v>
      </c>
      <c r="F2" s="79" t="s">
        <v>30</v>
      </c>
    </row>
    <row r="3" spans="1:6" x14ac:dyDescent="0.25">
      <c r="A3" s="60">
        <v>1</v>
      </c>
      <c r="B3" s="60">
        <v>11111</v>
      </c>
      <c r="C3" s="89" t="s">
        <v>31</v>
      </c>
      <c r="D3" s="57">
        <v>3681399.09</v>
      </c>
      <c r="E3" s="57">
        <f>3397934.33-626.81</f>
        <v>3397307.52</v>
      </c>
      <c r="F3" s="80">
        <f>D3-E3</f>
        <v>284091.56999999983</v>
      </c>
    </row>
    <row r="4" spans="1:6" x14ac:dyDescent="0.25">
      <c r="A4" s="60">
        <v>2</v>
      </c>
      <c r="B4" s="60">
        <v>11121</v>
      </c>
      <c r="C4" s="89" t="s">
        <v>78</v>
      </c>
      <c r="D4" s="57">
        <v>323771.07</v>
      </c>
      <c r="E4" s="57">
        <v>225461.47</v>
      </c>
      <c r="F4" s="80">
        <f t="shared" ref="F4:F15" si="0">D4-E4</f>
        <v>98309.6</v>
      </c>
    </row>
    <row r="5" spans="1:6" x14ac:dyDescent="0.25">
      <c r="A5" s="60">
        <v>3</v>
      </c>
      <c r="B5" s="60">
        <v>11131</v>
      </c>
      <c r="C5" s="89" t="s">
        <v>79</v>
      </c>
      <c r="D5" s="57">
        <v>260661.13</v>
      </c>
      <c r="E5" s="57">
        <v>207017.3</v>
      </c>
      <c r="F5" s="80">
        <f t="shared" si="0"/>
        <v>53643.830000000016</v>
      </c>
    </row>
    <row r="6" spans="1:6" x14ac:dyDescent="0.25">
      <c r="A6" s="60">
        <v>4</v>
      </c>
      <c r="B6" s="60">
        <v>11151</v>
      </c>
      <c r="C6" s="89" t="s">
        <v>80</v>
      </c>
      <c r="D6" s="57">
        <v>11833.31</v>
      </c>
      <c r="E6" s="57">
        <v>8949.51</v>
      </c>
      <c r="F6" s="80">
        <f t="shared" si="0"/>
        <v>2883.7999999999993</v>
      </c>
    </row>
    <row r="7" spans="1:6" x14ac:dyDescent="0.25">
      <c r="A7" s="60">
        <v>5</v>
      </c>
      <c r="B7" s="60">
        <v>11152</v>
      </c>
      <c r="C7" s="89" t="s">
        <v>84</v>
      </c>
      <c r="D7" s="57">
        <v>6447.48</v>
      </c>
      <c r="E7" s="57">
        <v>4824.7299999999996</v>
      </c>
      <c r="F7" s="80">
        <f t="shared" si="0"/>
        <v>1622.75</v>
      </c>
    </row>
    <row r="8" spans="1:6" x14ac:dyDescent="0.25">
      <c r="A8" s="60">
        <v>6</v>
      </c>
      <c r="B8" s="60">
        <v>11211</v>
      </c>
      <c r="C8" s="89" t="s">
        <v>81</v>
      </c>
      <c r="D8" s="57">
        <v>288377.74</v>
      </c>
      <c r="E8" s="57">
        <v>188770.94</v>
      </c>
      <c r="F8" s="80">
        <f t="shared" si="0"/>
        <v>99606.799999999988</v>
      </c>
    </row>
    <row r="9" spans="1:6" x14ac:dyDescent="0.25">
      <c r="A9" s="60">
        <v>7</v>
      </c>
      <c r="B9" s="60">
        <v>11311</v>
      </c>
      <c r="C9" s="89" t="s">
        <v>82</v>
      </c>
      <c r="D9" s="57">
        <v>260661.13</v>
      </c>
      <c r="E9" s="57">
        <v>207017.3</v>
      </c>
      <c r="F9" s="80">
        <f t="shared" si="0"/>
        <v>53643.830000000016</v>
      </c>
    </row>
    <row r="10" spans="1:6" x14ac:dyDescent="0.25">
      <c r="A10" s="60">
        <v>8</v>
      </c>
      <c r="B10" s="60">
        <v>11411</v>
      </c>
      <c r="C10" s="89" t="s">
        <v>85</v>
      </c>
      <c r="D10" s="57">
        <v>7741.33</v>
      </c>
      <c r="E10" s="57">
        <v>18553.939999999999</v>
      </c>
      <c r="F10" s="80">
        <f t="shared" si="0"/>
        <v>-10812.609999999999</v>
      </c>
    </row>
    <row r="11" spans="1:6" x14ac:dyDescent="0.25">
      <c r="A11" s="60">
        <v>9</v>
      </c>
      <c r="B11" s="60">
        <v>11413</v>
      </c>
      <c r="C11" s="89" t="s">
        <v>166</v>
      </c>
      <c r="D11" s="57">
        <v>583125.68999999994</v>
      </c>
      <c r="E11" s="57"/>
      <c r="F11" s="80">
        <f t="shared" si="0"/>
        <v>583125.68999999994</v>
      </c>
    </row>
    <row r="12" spans="1:6" x14ac:dyDescent="0.25">
      <c r="A12" s="60">
        <v>10</v>
      </c>
      <c r="B12" s="60">
        <v>11416</v>
      </c>
      <c r="C12" s="89" t="s">
        <v>86</v>
      </c>
      <c r="D12" s="57">
        <v>1653.34</v>
      </c>
      <c r="E12" s="57">
        <v>1621.81</v>
      </c>
      <c r="F12" s="80">
        <f t="shared" si="0"/>
        <v>31.529999999999973</v>
      </c>
    </row>
    <row r="13" spans="1:6" ht="24.75" x14ac:dyDescent="0.25">
      <c r="A13" s="60">
        <v>11</v>
      </c>
      <c r="B13" s="60">
        <v>11418</v>
      </c>
      <c r="C13" s="89" t="s">
        <v>90</v>
      </c>
      <c r="D13" s="57"/>
      <c r="E13" s="57">
        <v>2848.88</v>
      </c>
      <c r="F13" s="80">
        <f t="shared" si="0"/>
        <v>-2848.88</v>
      </c>
    </row>
    <row r="14" spans="1:6" ht="24.75" x14ac:dyDescent="0.25">
      <c r="A14" s="60">
        <v>12</v>
      </c>
      <c r="B14" s="60">
        <v>11431</v>
      </c>
      <c r="C14" s="89" t="s">
        <v>87</v>
      </c>
      <c r="D14" s="57">
        <v>62873.43</v>
      </c>
      <c r="E14" s="57">
        <v>98478.24</v>
      </c>
      <c r="F14" s="80">
        <f t="shared" si="0"/>
        <v>-35604.810000000005</v>
      </c>
    </row>
    <row r="15" spans="1:6" x14ac:dyDescent="0.25">
      <c r="A15" s="60">
        <v>13</v>
      </c>
      <c r="B15" s="60">
        <v>11611</v>
      </c>
      <c r="C15" s="89" t="s">
        <v>83</v>
      </c>
      <c r="D15" s="57">
        <v>902.02</v>
      </c>
      <c r="E15" s="57">
        <v>1316.66</v>
      </c>
      <c r="F15" s="80">
        <f t="shared" si="0"/>
        <v>-414.6400000000001</v>
      </c>
    </row>
    <row r="16" spans="1:6" x14ac:dyDescent="0.25">
      <c r="A16" s="58"/>
      <c r="B16" s="58" t="s">
        <v>32</v>
      </c>
      <c r="C16" s="90" t="s">
        <v>167</v>
      </c>
      <c r="D16" s="59">
        <f>SUM(D3:D15)</f>
        <v>5489446.7599999998</v>
      </c>
      <c r="E16" s="59">
        <f>SUM(E3:E15)</f>
        <v>4362168.3</v>
      </c>
      <c r="F16" s="59">
        <f>SUM(F3:F15)</f>
        <v>1127278.46</v>
      </c>
    </row>
    <row r="17" spans="1:6" ht="24" x14ac:dyDescent="0.25">
      <c r="A17" s="60">
        <v>14</v>
      </c>
      <c r="B17" s="60">
        <v>13140</v>
      </c>
      <c r="C17" s="115" t="s">
        <v>91</v>
      </c>
      <c r="D17" s="57">
        <v>837</v>
      </c>
      <c r="E17" s="57">
        <v>310</v>
      </c>
      <c r="F17" s="80">
        <f t="shared" ref="F17:F65" si="1">D17-E17</f>
        <v>527</v>
      </c>
    </row>
    <row r="18" spans="1:6" ht="24" x14ac:dyDescent="0.25">
      <c r="A18" s="60">
        <v>15</v>
      </c>
      <c r="B18" s="60">
        <v>13141</v>
      </c>
      <c r="C18" s="115" t="s">
        <v>105</v>
      </c>
      <c r="D18" s="57">
        <v>528</v>
      </c>
      <c r="E18" s="57">
        <v>594</v>
      </c>
      <c r="F18" s="80">
        <f t="shared" si="1"/>
        <v>-66</v>
      </c>
    </row>
    <row r="19" spans="1:6" ht="24" x14ac:dyDescent="0.25">
      <c r="A19" s="60">
        <v>16</v>
      </c>
      <c r="B19" s="60">
        <v>13142</v>
      </c>
      <c r="C19" s="115" t="s">
        <v>92</v>
      </c>
      <c r="D19" s="57">
        <v>495</v>
      </c>
      <c r="E19" s="57">
        <v>0</v>
      </c>
      <c r="F19" s="80">
        <f t="shared" si="1"/>
        <v>495</v>
      </c>
    </row>
    <row r="20" spans="1:6" ht="24" x14ac:dyDescent="0.25">
      <c r="A20" s="60">
        <v>17</v>
      </c>
      <c r="B20" s="60">
        <v>13143</v>
      </c>
      <c r="C20" s="115" t="s">
        <v>93</v>
      </c>
      <c r="D20" s="57">
        <v>22.5</v>
      </c>
      <c r="E20" s="57">
        <v>2319.8000000000002</v>
      </c>
      <c r="F20" s="80">
        <f t="shared" si="1"/>
        <v>-2297.3000000000002</v>
      </c>
    </row>
    <row r="21" spans="1:6" x14ac:dyDescent="0.25">
      <c r="A21" s="60">
        <v>18</v>
      </c>
      <c r="B21" s="60">
        <v>13310</v>
      </c>
      <c r="C21" s="115" t="s">
        <v>168</v>
      </c>
      <c r="D21" s="57">
        <v>1382.45</v>
      </c>
      <c r="E21" s="57">
        <v>1752.62</v>
      </c>
      <c r="F21" s="80">
        <f t="shared" si="1"/>
        <v>-370.16999999999985</v>
      </c>
    </row>
    <row r="22" spans="1:6" x14ac:dyDescent="0.25">
      <c r="A22" s="60">
        <v>19</v>
      </c>
      <c r="B22" s="60">
        <v>13320</v>
      </c>
      <c r="C22" s="115" t="s">
        <v>169</v>
      </c>
      <c r="D22" s="57">
        <v>5691.54</v>
      </c>
      <c r="E22" s="57">
        <v>7081.51</v>
      </c>
      <c r="F22" s="80">
        <f t="shared" si="1"/>
        <v>-1389.9700000000003</v>
      </c>
    </row>
    <row r="23" spans="1:6" x14ac:dyDescent="0.25">
      <c r="A23" s="60">
        <v>20</v>
      </c>
      <c r="B23" s="60">
        <v>13330</v>
      </c>
      <c r="C23" s="115" t="s">
        <v>170</v>
      </c>
      <c r="D23" s="57">
        <v>1830.4</v>
      </c>
      <c r="E23" s="57">
        <v>917</v>
      </c>
      <c r="F23" s="80">
        <f t="shared" si="1"/>
        <v>913.40000000000009</v>
      </c>
    </row>
    <row r="24" spans="1:6" x14ac:dyDescent="0.25">
      <c r="A24" s="60">
        <v>21</v>
      </c>
      <c r="B24" s="60">
        <v>13430</v>
      </c>
      <c r="C24" s="115" t="s">
        <v>171</v>
      </c>
      <c r="D24" s="57">
        <v>119927.5</v>
      </c>
      <c r="E24" s="57">
        <v>87517.7</v>
      </c>
      <c r="F24" s="80">
        <f t="shared" si="1"/>
        <v>32409.800000000003</v>
      </c>
    </row>
    <row r="25" spans="1:6" ht="24" x14ac:dyDescent="0.25">
      <c r="A25" s="60">
        <v>22</v>
      </c>
      <c r="B25" s="60">
        <v>13445</v>
      </c>
      <c r="C25" s="115" t="s">
        <v>172</v>
      </c>
      <c r="D25" s="57">
        <v>48285</v>
      </c>
      <c r="E25" s="57">
        <v>24770.62</v>
      </c>
      <c r="F25" s="80">
        <f t="shared" si="1"/>
        <v>23514.38</v>
      </c>
    </row>
    <row r="26" spans="1:6" x14ac:dyDescent="0.25">
      <c r="A26" s="60">
        <v>23</v>
      </c>
      <c r="B26" s="60">
        <v>13450</v>
      </c>
      <c r="C26" s="115" t="s">
        <v>173</v>
      </c>
      <c r="D26" s="57">
        <v>4593.8599999999997</v>
      </c>
      <c r="E26" s="57">
        <v>5996.31</v>
      </c>
      <c r="F26" s="80">
        <f t="shared" si="1"/>
        <v>-1402.4500000000007</v>
      </c>
    </row>
    <row r="27" spans="1:6" x14ac:dyDescent="0.25">
      <c r="A27" s="60">
        <v>24</v>
      </c>
      <c r="B27" s="60">
        <v>13460</v>
      </c>
      <c r="C27" s="115" t="s">
        <v>174</v>
      </c>
      <c r="D27" s="57">
        <v>81266.399999999994</v>
      </c>
      <c r="E27" s="57">
        <v>54535.5</v>
      </c>
      <c r="F27" s="80">
        <f t="shared" si="1"/>
        <v>26730.899999999994</v>
      </c>
    </row>
    <row r="28" spans="1:6" x14ac:dyDescent="0.25">
      <c r="A28" s="60">
        <v>25</v>
      </c>
      <c r="B28" s="60">
        <v>13470</v>
      </c>
      <c r="C28" s="115" t="s">
        <v>175</v>
      </c>
      <c r="D28" s="57">
        <v>2365.1</v>
      </c>
      <c r="E28" s="57">
        <v>7184.9</v>
      </c>
      <c r="F28" s="80">
        <f t="shared" si="1"/>
        <v>-4819.7999999999993</v>
      </c>
    </row>
    <row r="29" spans="1:6" x14ac:dyDescent="0.25">
      <c r="A29" s="60">
        <v>26</v>
      </c>
      <c r="B29" s="60">
        <v>13475</v>
      </c>
      <c r="C29" s="115" t="s">
        <v>68</v>
      </c>
      <c r="D29" s="57">
        <v>33046.6</v>
      </c>
      <c r="E29" s="57">
        <v>17836.5</v>
      </c>
      <c r="F29" s="80">
        <f t="shared" si="1"/>
        <v>15210.099999999999</v>
      </c>
    </row>
    <row r="30" spans="1:6" x14ac:dyDescent="0.25">
      <c r="A30" s="60">
        <v>27</v>
      </c>
      <c r="B30" s="60">
        <v>13480</v>
      </c>
      <c r="C30" s="115" t="s">
        <v>176</v>
      </c>
      <c r="D30" s="57">
        <v>4575.45</v>
      </c>
      <c r="E30" s="57">
        <v>5774.4</v>
      </c>
      <c r="F30" s="80">
        <f t="shared" si="1"/>
        <v>-1198.9499999999998</v>
      </c>
    </row>
    <row r="31" spans="1:6" x14ac:dyDescent="0.25">
      <c r="A31" s="60">
        <v>28</v>
      </c>
      <c r="B31" s="60">
        <v>13501</v>
      </c>
      <c r="C31" s="115" t="s">
        <v>177</v>
      </c>
      <c r="D31" s="57">
        <v>11445.19</v>
      </c>
      <c r="E31" s="57">
        <v>7194.3</v>
      </c>
      <c r="F31" s="80">
        <f t="shared" si="1"/>
        <v>4250.8900000000003</v>
      </c>
    </row>
    <row r="32" spans="1:6" x14ac:dyDescent="0.25">
      <c r="A32" s="60">
        <v>29</v>
      </c>
      <c r="B32" s="60">
        <v>13503</v>
      </c>
      <c r="C32" s="115" t="s">
        <v>69</v>
      </c>
      <c r="D32" s="57">
        <v>12131</v>
      </c>
      <c r="E32" s="57">
        <v>0</v>
      </c>
      <c r="F32" s="80">
        <f t="shared" si="1"/>
        <v>12131</v>
      </c>
    </row>
    <row r="33" spans="1:6" x14ac:dyDescent="0.25">
      <c r="A33" s="60">
        <v>30</v>
      </c>
      <c r="B33" s="60">
        <v>13509</v>
      </c>
      <c r="C33" s="115" t="s">
        <v>118</v>
      </c>
      <c r="D33" s="57">
        <v>970</v>
      </c>
      <c r="E33" s="57">
        <v>0</v>
      </c>
      <c r="F33" s="80">
        <f t="shared" si="1"/>
        <v>970</v>
      </c>
    </row>
    <row r="34" spans="1:6" x14ac:dyDescent="0.25">
      <c r="A34" s="60">
        <v>31</v>
      </c>
      <c r="B34" s="60">
        <v>13511</v>
      </c>
      <c r="C34" s="115" t="s">
        <v>94</v>
      </c>
      <c r="D34" s="57">
        <v>1815</v>
      </c>
      <c r="E34" s="57">
        <v>23357.4</v>
      </c>
      <c r="F34" s="80">
        <f t="shared" si="1"/>
        <v>-21542.400000000001</v>
      </c>
    </row>
    <row r="35" spans="1:6" x14ac:dyDescent="0.25">
      <c r="A35" s="60">
        <v>32</v>
      </c>
      <c r="B35" s="60">
        <v>13512</v>
      </c>
      <c r="C35" s="89" t="s">
        <v>114</v>
      </c>
      <c r="D35" s="57"/>
      <c r="E35" s="57">
        <v>1996.5</v>
      </c>
      <c r="F35" s="80">
        <f t="shared" si="1"/>
        <v>-1996.5</v>
      </c>
    </row>
    <row r="36" spans="1:6" x14ac:dyDescent="0.25">
      <c r="A36" s="60">
        <v>33</v>
      </c>
      <c r="B36" s="60">
        <v>13610</v>
      </c>
      <c r="C36" s="115" t="s">
        <v>178</v>
      </c>
      <c r="D36" s="57">
        <v>6341.04</v>
      </c>
      <c r="E36" s="57">
        <v>14405.76</v>
      </c>
      <c r="F36" s="80">
        <f t="shared" si="1"/>
        <v>-8064.72</v>
      </c>
    </row>
    <row r="37" spans="1:6" x14ac:dyDescent="0.25">
      <c r="A37" s="60">
        <v>34</v>
      </c>
      <c r="B37" s="60">
        <v>13611</v>
      </c>
      <c r="C37" s="115" t="s">
        <v>70</v>
      </c>
      <c r="D37" s="57">
        <v>879.5</v>
      </c>
      <c r="E37" s="57">
        <v>0</v>
      </c>
      <c r="F37" s="80">
        <f t="shared" si="1"/>
        <v>879.5</v>
      </c>
    </row>
    <row r="38" spans="1:6" ht="24" x14ac:dyDescent="0.25">
      <c r="A38" s="60">
        <v>35</v>
      </c>
      <c r="B38" s="60">
        <v>13620</v>
      </c>
      <c r="C38" s="115" t="s">
        <v>179</v>
      </c>
      <c r="D38" s="57">
        <v>10905.650000000001</v>
      </c>
      <c r="E38" s="57">
        <v>35468.160000000003</v>
      </c>
      <c r="F38" s="80">
        <f t="shared" si="1"/>
        <v>-24562.510000000002</v>
      </c>
    </row>
    <row r="39" spans="1:6" x14ac:dyDescent="0.25">
      <c r="A39" s="60">
        <v>36</v>
      </c>
      <c r="B39" s="60">
        <v>13630</v>
      </c>
      <c r="C39" s="115" t="s">
        <v>180</v>
      </c>
      <c r="D39" s="57">
        <v>31285.57</v>
      </c>
      <c r="E39" s="57">
        <v>45734.65</v>
      </c>
      <c r="F39" s="80">
        <f t="shared" si="1"/>
        <v>-14449.080000000002</v>
      </c>
    </row>
    <row r="40" spans="1:6" x14ac:dyDescent="0.25">
      <c r="A40" s="60">
        <v>37</v>
      </c>
      <c r="B40" s="60">
        <v>13640</v>
      </c>
      <c r="C40" s="115" t="s">
        <v>33</v>
      </c>
      <c r="D40" s="57">
        <v>0</v>
      </c>
      <c r="E40" s="57">
        <v>12512.14</v>
      </c>
      <c r="F40" s="80">
        <f t="shared" si="1"/>
        <v>-12512.14</v>
      </c>
    </row>
    <row r="41" spans="1:6" x14ac:dyDescent="0.25">
      <c r="A41" s="60">
        <v>38</v>
      </c>
      <c r="B41" s="60">
        <v>13650</v>
      </c>
      <c r="C41" s="115" t="s">
        <v>199</v>
      </c>
      <c r="D41" s="57">
        <v>6817</v>
      </c>
      <c r="E41" s="57">
        <v>0</v>
      </c>
      <c r="F41" s="80">
        <f t="shared" si="1"/>
        <v>6817</v>
      </c>
    </row>
    <row r="42" spans="1:6" x14ac:dyDescent="0.25">
      <c r="A42" s="60">
        <v>39</v>
      </c>
      <c r="B42" s="60">
        <v>13720</v>
      </c>
      <c r="C42" s="115" t="s">
        <v>34</v>
      </c>
      <c r="D42" s="57">
        <v>6675.9</v>
      </c>
      <c r="E42" s="57">
        <v>10661.72</v>
      </c>
      <c r="F42" s="80">
        <f t="shared" si="1"/>
        <v>-3985.8199999999997</v>
      </c>
    </row>
    <row r="43" spans="1:6" x14ac:dyDescent="0.25">
      <c r="A43" s="60">
        <v>40</v>
      </c>
      <c r="B43" s="60">
        <v>13760</v>
      </c>
      <c r="C43" s="115" t="s">
        <v>35</v>
      </c>
      <c r="D43" s="57">
        <v>63194.3</v>
      </c>
      <c r="E43" s="57">
        <v>48755.6</v>
      </c>
      <c r="F43" s="80">
        <f t="shared" si="1"/>
        <v>14438.700000000004</v>
      </c>
    </row>
    <row r="44" spans="1:6" ht="24" x14ac:dyDescent="0.25">
      <c r="A44" s="60">
        <v>41</v>
      </c>
      <c r="B44" s="60">
        <v>13780</v>
      </c>
      <c r="C44" s="115" t="s">
        <v>106</v>
      </c>
      <c r="D44" s="57">
        <v>10886.14</v>
      </c>
      <c r="E44" s="57">
        <v>20335.5</v>
      </c>
      <c r="F44" s="80">
        <f t="shared" si="1"/>
        <v>-9449.36</v>
      </c>
    </row>
    <row r="45" spans="1:6" ht="24" x14ac:dyDescent="0.25">
      <c r="A45" s="60">
        <v>42</v>
      </c>
      <c r="B45" s="60">
        <v>13810</v>
      </c>
      <c r="C45" s="115" t="s">
        <v>181</v>
      </c>
      <c r="D45" s="57">
        <v>500</v>
      </c>
      <c r="E45" s="57">
        <v>500</v>
      </c>
      <c r="F45" s="80">
        <f t="shared" si="1"/>
        <v>0</v>
      </c>
    </row>
    <row r="46" spans="1:6" x14ac:dyDescent="0.25">
      <c r="A46" s="60">
        <v>43</v>
      </c>
      <c r="B46" s="60">
        <v>13950</v>
      </c>
      <c r="C46" s="115" t="s">
        <v>182</v>
      </c>
      <c r="D46" s="57">
        <v>1480</v>
      </c>
      <c r="E46" s="57">
        <v>1560</v>
      </c>
      <c r="F46" s="80">
        <f t="shared" si="1"/>
        <v>-80</v>
      </c>
    </row>
    <row r="47" spans="1:6" x14ac:dyDescent="0.25">
      <c r="A47" s="60">
        <v>44</v>
      </c>
      <c r="B47" s="60">
        <v>13951</v>
      </c>
      <c r="C47" s="115" t="s">
        <v>183</v>
      </c>
      <c r="D47" s="57">
        <v>3375.37</v>
      </c>
      <c r="E47" s="57">
        <v>2961.27</v>
      </c>
      <c r="F47" s="80">
        <f t="shared" si="1"/>
        <v>414.09999999999991</v>
      </c>
    </row>
    <row r="48" spans="1:6" x14ac:dyDescent="0.25">
      <c r="A48" s="60">
        <v>45</v>
      </c>
      <c r="B48" s="60">
        <v>13952</v>
      </c>
      <c r="C48" s="89" t="s">
        <v>115</v>
      </c>
      <c r="D48" s="57">
        <v>0</v>
      </c>
      <c r="E48" s="57">
        <v>10</v>
      </c>
      <c r="F48" s="80">
        <f t="shared" si="1"/>
        <v>-10</v>
      </c>
    </row>
    <row r="49" spans="1:6" x14ac:dyDescent="0.25">
      <c r="A49" s="60">
        <v>46</v>
      </c>
      <c r="B49" s="60">
        <v>13954</v>
      </c>
      <c r="C49" s="115" t="s">
        <v>71</v>
      </c>
      <c r="D49" s="57">
        <v>480</v>
      </c>
      <c r="E49" s="57">
        <v>380</v>
      </c>
      <c r="F49" s="80">
        <f t="shared" si="1"/>
        <v>100</v>
      </c>
    </row>
    <row r="50" spans="1:6" ht="24" x14ac:dyDescent="0.25">
      <c r="A50" s="60">
        <v>47</v>
      </c>
      <c r="B50" s="60">
        <v>14010</v>
      </c>
      <c r="C50" s="115" t="s">
        <v>184</v>
      </c>
      <c r="D50" s="57">
        <v>5328.5</v>
      </c>
      <c r="E50" s="57">
        <v>14044.02</v>
      </c>
      <c r="F50" s="80">
        <f t="shared" si="1"/>
        <v>-8715.52</v>
      </c>
    </row>
    <row r="51" spans="1:6" ht="24" x14ac:dyDescent="0.25">
      <c r="A51" s="60">
        <v>48</v>
      </c>
      <c r="B51" s="60">
        <v>14022</v>
      </c>
      <c r="C51" s="115" t="s">
        <v>72</v>
      </c>
      <c r="D51" s="57">
        <v>61261.19</v>
      </c>
      <c r="E51" s="57">
        <v>46522.68</v>
      </c>
      <c r="F51" s="80">
        <f t="shared" si="1"/>
        <v>14738.510000000002</v>
      </c>
    </row>
    <row r="52" spans="1:6" x14ac:dyDescent="0.25">
      <c r="A52" s="60">
        <v>49</v>
      </c>
      <c r="B52" s="60">
        <v>14023</v>
      </c>
      <c r="C52" s="115" t="s">
        <v>107</v>
      </c>
      <c r="D52" s="57">
        <v>158831.67999999999</v>
      </c>
      <c r="E52" s="57">
        <v>63657.07</v>
      </c>
      <c r="F52" s="80">
        <f t="shared" si="1"/>
        <v>95174.609999999986</v>
      </c>
    </row>
    <row r="53" spans="1:6" ht="24" x14ac:dyDescent="0.25">
      <c r="A53" s="60">
        <v>50</v>
      </c>
      <c r="B53" s="60">
        <v>14024</v>
      </c>
      <c r="C53" s="115" t="s">
        <v>185</v>
      </c>
      <c r="D53" s="57">
        <v>38760.61</v>
      </c>
      <c r="E53" s="57">
        <v>35297.58</v>
      </c>
      <c r="F53" s="80">
        <f t="shared" si="1"/>
        <v>3463.0299999999988</v>
      </c>
    </row>
    <row r="54" spans="1:6" x14ac:dyDescent="0.25">
      <c r="A54" s="60">
        <v>51</v>
      </c>
      <c r="B54" s="60">
        <v>14026</v>
      </c>
      <c r="C54" s="115" t="s">
        <v>108</v>
      </c>
      <c r="D54" s="57">
        <v>6351</v>
      </c>
      <c r="E54" s="57">
        <v>4632.5</v>
      </c>
      <c r="F54" s="80">
        <f t="shared" si="1"/>
        <v>1718.5</v>
      </c>
    </row>
    <row r="55" spans="1:6" x14ac:dyDescent="0.25">
      <c r="A55" s="60">
        <v>52</v>
      </c>
      <c r="B55" s="54">
        <v>14027</v>
      </c>
      <c r="C55" s="91" t="s">
        <v>116</v>
      </c>
      <c r="D55" s="57">
        <v>1676.5</v>
      </c>
      <c r="E55" s="57">
        <v>899.5</v>
      </c>
      <c r="F55" s="80">
        <f t="shared" si="1"/>
        <v>777</v>
      </c>
    </row>
    <row r="56" spans="1:6" x14ac:dyDescent="0.25">
      <c r="A56" s="60">
        <v>53</v>
      </c>
      <c r="B56" s="60">
        <v>14032</v>
      </c>
      <c r="C56" s="115" t="s">
        <v>186</v>
      </c>
      <c r="D56" s="57">
        <v>209549.95</v>
      </c>
      <c r="E56" s="57">
        <v>182214.41</v>
      </c>
      <c r="F56" s="80">
        <f t="shared" si="1"/>
        <v>27335.540000000008</v>
      </c>
    </row>
    <row r="57" spans="1:6" x14ac:dyDescent="0.25">
      <c r="A57" s="60">
        <v>54</v>
      </c>
      <c r="B57" s="60">
        <v>14040</v>
      </c>
      <c r="C57" s="115" t="s">
        <v>36</v>
      </c>
      <c r="D57" s="57">
        <v>0</v>
      </c>
      <c r="E57" s="57">
        <v>5657.86</v>
      </c>
      <c r="F57" s="80">
        <f t="shared" si="1"/>
        <v>-5657.86</v>
      </c>
    </row>
    <row r="58" spans="1:6" ht="24" x14ac:dyDescent="0.25">
      <c r="A58" s="60">
        <v>55</v>
      </c>
      <c r="B58" s="60">
        <v>14050</v>
      </c>
      <c r="C58" s="115" t="s">
        <v>187</v>
      </c>
      <c r="D58" s="57">
        <v>8331.1</v>
      </c>
      <c r="E58" s="57">
        <v>56808.31</v>
      </c>
      <c r="F58" s="80">
        <f t="shared" si="1"/>
        <v>-48477.21</v>
      </c>
    </row>
    <row r="59" spans="1:6" x14ac:dyDescent="0.25">
      <c r="A59" s="60">
        <v>56</v>
      </c>
      <c r="B59" s="60">
        <v>14060</v>
      </c>
      <c r="C59" s="115" t="s">
        <v>188</v>
      </c>
      <c r="D59" s="57"/>
      <c r="E59" s="57">
        <v>978.97</v>
      </c>
      <c r="F59" s="80">
        <f t="shared" si="1"/>
        <v>-978.97</v>
      </c>
    </row>
    <row r="60" spans="1:6" x14ac:dyDescent="0.25">
      <c r="A60" s="60">
        <v>57</v>
      </c>
      <c r="B60" s="60">
        <v>14160</v>
      </c>
      <c r="C60" s="115" t="s">
        <v>200</v>
      </c>
      <c r="D60" s="57">
        <v>734</v>
      </c>
      <c r="E60" s="57"/>
      <c r="F60" s="80">
        <f t="shared" si="1"/>
        <v>734</v>
      </c>
    </row>
    <row r="61" spans="1:6" x14ac:dyDescent="0.25">
      <c r="A61" s="60">
        <v>58</v>
      </c>
      <c r="B61" s="55">
        <v>14230</v>
      </c>
      <c r="C61" s="115" t="s">
        <v>37</v>
      </c>
      <c r="D61" s="57">
        <v>375.6</v>
      </c>
      <c r="E61" s="57">
        <v>2022.7</v>
      </c>
      <c r="F61" s="80">
        <f t="shared" si="1"/>
        <v>-1647.1</v>
      </c>
    </row>
    <row r="62" spans="1:6" ht="24" x14ac:dyDescent="0.25">
      <c r="A62" s="60">
        <v>59</v>
      </c>
      <c r="B62" s="60">
        <v>14310</v>
      </c>
      <c r="C62" s="115" t="s">
        <v>73</v>
      </c>
      <c r="D62" s="57">
        <v>3032.1</v>
      </c>
      <c r="E62" s="57">
        <v>2898.74</v>
      </c>
      <c r="F62" s="80">
        <f t="shared" si="1"/>
        <v>133.36000000000013</v>
      </c>
    </row>
    <row r="63" spans="1:6" x14ac:dyDescent="0.25">
      <c r="A63" s="60">
        <v>60</v>
      </c>
      <c r="B63" s="54">
        <v>14410</v>
      </c>
      <c r="C63" s="60" t="s">
        <v>38</v>
      </c>
      <c r="D63" s="57">
        <v>299012.07</v>
      </c>
      <c r="E63" s="57">
        <v>46902.32</v>
      </c>
      <c r="F63" s="80">
        <f t="shared" si="1"/>
        <v>252109.75</v>
      </c>
    </row>
    <row r="64" spans="1:6" x14ac:dyDescent="0.25">
      <c r="A64" s="60">
        <v>61</v>
      </c>
      <c r="B64" s="54">
        <v>14415</v>
      </c>
      <c r="C64" s="60" t="s">
        <v>117</v>
      </c>
      <c r="D64" s="57">
        <v>0</v>
      </c>
      <c r="E64" s="57">
        <v>400</v>
      </c>
      <c r="F64" s="80">
        <f t="shared" si="1"/>
        <v>-400</v>
      </c>
    </row>
    <row r="65" spans="1:6" ht="24" x14ac:dyDescent="0.25">
      <c r="A65" s="60">
        <v>62</v>
      </c>
      <c r="B65" s="54">
        <v>14450</v>
      </c>
      <c r="C65" s="115" t="s">
        <v>189</v>
      </c>
      <c r="D65" s="57">
        <v>10000</v>
      </c>
      <c r="E65" s="57">
        <v>0</v>
      </c>
      <c r="F65" s="80">
        <f t="shared" si="1"/>
        <v>10000</v>
      </c>
    </row>
    <row r="66" spans="1:6" x14ac:dyDescent="0.25">
      <c r="A66" s="58"/>
      <c r="B66" s="58" t="s">
        <v>39</v>
      </c>
      <c r="C66" s="90" t="s">
        <v>40</v>
      </c>
      <c r="D66" s="59">
        <f>SUM(D17:D65)</f>
        <v>1277272.76</v>
      </c>
      <c r="E66" s="59">
        <f>SUM(E17:E65)</f>
        <v>905360.5199999999</v>
      </c>
      <c r="F66" s="59">
        <f>SUM(F17:F62)</f>
        <v>110202.49</v>
      </c>
    </row>
    <row r="67" spans="1:6" x14ac:dyDescent="0.25">
      <c r="A67" s="56">
        <v>63</v>
      </c>
      <c r="B67" s="54">
        <v>13210</v>
      </c>
      <c r="C67" s="115" t="s">
        <v>190</v>
      </c>
      <c r="D67" s="57">
        <v>217886.2</v>
      </c>
      <c r="E67" s="57">
        <v>201511.99</v>
      </c>
      <c r="F67" s="80">
        <f>D67-E67</f>
        <v>16374.210000000021</v>
      </c>
    </row>
    <row r="68" spans="1:6" ht="24" x14ac:dyDescent="0.25">
      <c r="A68" s="69">
        <v>64</v>
      </c>
      <c r="B68" s="92">
        <v>13220</v>
      </c>
      <c r="C68" s="115" t="s">
        <v>191</v>
      </c>
      <c r="D68" s="61">
        <v>44927.64</v>
      </c>
      <c r="E68" s="61">
        <v>18648.04</v>
      </c>
      <c r="F68" s="80">
        <f t="shared" ref="F68:F71" si="2">D68-E68</f>
        <v>26279.599999999999</v>
      </c>
    </row>
    <row r="69" spans="1:6" x14ac:dyDescent="0.25">
      <c r="A69" s="56">
        <v>65</v>
      </c>
      <c r="B69" s="54">
        <v>13230</v>
      </c>
      <c r="C69" s="115" t="s">
        <v>41</v>
      </c>
      <c r="D69" s="57">
        <v>16380.5</v>
      </c>
      <c r="E69" s="57">
        <v>51295.16</v>
      </c>
      <c r="F69" s="80">
        <f t="shared" si="2"/>
        <v>-34914.660000000003</v>
      </c>
    </row>
    <row r="70" spans="1:6" x14ac:dyDescent="0.25">
      <c r="A70" s="69">
        <v>66</v>
      </c>
      <c r="B70" s="93">
        <v>13250</v>
      </c>
      <c r="C70" s="115" t="s">
        <v>192</v>
      </c>
      <c r="D70" s="62">
        <v>737.92</v>
      </c>
      <c r="E70" s="62">
        <v>1469.6</v>
      </c>
      <c r="F70" s="80">
        <f t="shared" si="2"/>
        <v>-731.68</v>
      </c>
    </row>
    <row r="71" spans="1:6" x14ac:dyDescent="0.25">
      <c r="A71" s="56">
        <v>67</v>
      </c>
      <c r="B71" s="93">
        <v>13260</v>
      </c>
      <c r="C71" s="115" t="s">
        <v>198</v>
      </c>
      <c r="D71" s="62">
        <v>22546.51</v>
      </c>
      <c r="E71" s="62">
        <v>0</v>
      </c>
      <c r="F71" s="80">
        <f t="shared" si="2"/>
        <v>22546.51</v>
      </c>
    </row>
    <row r="72" spans="1:6" x14ac:dyDescent="0.25">
      <c r="A72" s="70"/>
      <c r="B72" s="58" t="s">
        <v>42</v>
      </c>
      <c r="C72" s="90" t="s">
        <v>43</v>
      </c>
      <c r="D72" s="59">
        <f>SUM(D67:D71)</f>
        <v>302478.77</v>
      </c>
      <c r="E72" s="59">
        <f>SUM(E67:E71)</f>
        <v>272924.78999999998</v>
      </c>
      <c r="F72" s="59">
        <f>SUM(F67:F71)</f>
        <v>29553.980000000014</v>
      </c>
    </row>
    <row r="73" spans="1:6" x14ac:dyDescent="0.25">
      <c r="A73" s="54">
        <v>68</v>
      </c>
      <c r="B73" s="54">
        <v>21200</v>
      </c>
      <c r="C73" s="54" t="s">
        <v>44</v>
      </c>
      <c r="D73" s="57">
        <v>85196.06</v>
      </c>
      <c r="E73" s="57">
        <v>61600</v>
      </c>
      <c r="F73" s="80">
        <f t="shared" ref="F73:F76" si="3">D73-E73</f>
        <v>23596.059999999998</v>
      </c>
    </row>
    <row r="74" spans="1:6" ht="24" x14ac:dyDescent="0.25">
      <c r="A74" s="54">
        <v>69</v>
      </c>
      <c r="B74" s="54">
        <v>22202</v>
      </c>
      <c r="C74" s="115" t="s">
        <v>74</v>
      </c>
      <c r="D74" s="57">
        <v>130088.32000000001</v>
      </c>
      <c r="E74" s="57">
        <f>205127.55+11802</f>
        <v>216929.55</v>
      </c>
      <c r="F74" s="80">
        <f t="shared" si="3"/>
        <v>-86841.229999999981</v>
      </c>
    </row>
    <row r="75" spans="1:6" x14ac:dyDescent="0.25">
      <c r="A75" s="54">
        <v>70</v>
      </c>
      <c r="B75" s="54">
        <v>22300</v>
      </c>
      <c r="C75" s="115" t="s">
        <v>109</v>
      </c>
      <c r="D75" s="57">
        <v>365976.44</v>
      </c>
      <c r="E75" s="57">
        <v>89946.95</v>
      </c>
      <c r="F75" s="80">
        <f t="shared" si="3"/>
        <v>276029.49</v>
      </c>
    </row>
    <row r="76" spans="1:6" x14ac:dyDescent="0.25">
      <c r="A76" s="54">
        <v>71</v>
      </c>
      <c r="B76" s="54">
        <v>23130</v>
      </c>
      <c r="C76" s="115" t="s">
        <v>193</v>
      </c>
      <c r="D76" s="57">
        <v>119656.26000000001</v>
      </c>
      <c r="E76" s="57">
        <v>0</v>
      </c>
      <c r="F76" s="80">
        <f t="shared" si="3"/>
        <v>119656.26000000001</v>
      </c>
    </row>
    <row r="77" spans="1:6" x14ac:dyDescent="0.25">
      <c r="A77" s="58"/>
      <c r="B77" s="58" t="s">
        <v>45</v>
      </c>
      <c r="C77" s="90" t="s">
        <v>46</v>
      </c>
      <c r="D77" s="59">
        <f>SUM(D73:D76)</f>
        <v>700917.08000000007</v>
      </c>
      <c r="E77" s="59">
        <f>SUM(E73:E76)</f>
        <v>368476.5</v>
      </c>
      <c r="F77" s="59">
        <f>SUM(F73:F76)</f>
        <v>332440.58</v>
      </c>
    </row>
    <row r="78" spans="1:6" x14ac:dyDescent="0.25">
      <c r="A78" s="94">
        <v>72</v>
      </c>
      <c r="B78" s="94">
        <v>31110</v>
      </c>
      <c r="C78" s="115" t="s">
        <v>95</v>
      </c>
      <c r="D78" s="63"/>
      <c r="E78" s="63">
        <f>246008.86+18791.34</f>
        <v>264800.2</v>
      </c>
      <c r="F78" s="80">
        <f t="shared" ref="F78:F95" si="4">D78-E78</f>
        <v>-264800.2</v>
      </c>
    </row>
    <row r="79" spans="1:6" x14ac:dyDescent="0.25">
      <c r="A79" s="94">
        <v>73</v>
      </c>
      <c r="B79" s="94">
        <v>31121</v>
      </c>
      <c r="C79" s="115" t="s">
        <v>194</v>
      </c>
      <c r="D79" s="63">
        <v>5947.79</v>
      </c>
      <c r="E79" s="63">
        <f>5947.79+11895.58</f>
        <v>17843.37</v>
      </c>
      <c r="F79" s="80">
        <f t="shared" si="4"/>
        <v>-11895.579999999998</v>
      </c>
    </row>
    <row r="80" spans="1:6" x14ac:dyDescent="0.25">
      <c r="A80" s="94">
        <v>74</v>
      </c>
      <c r="B80" s="94">
        <v>31122</v>
      </c>
      <c r="C80" s="115" t="s">
        <v>201</v>
      </c>
      <c r="D80" s="63">
        <v>30000</v>
      </c>
      <c r="E80" s="63"/>
      <c r="F80" s="80">
        <f t="shared" si="4"/>
        <v>30000</v>
      </c>
    </row>
    <row r="81" spans="1:6" x14ac:dyDescent="0.25">
      <c r="A81" s="94">
        <v>75</v>
      </c>
      <c r="B81" s="94">
        <v>31123</v>
      </c>
      <c r="C81" s="115" t="s">
        <v>110</v>
      </c>
      <c r="D81" s="63"/>
      <c r="E81" s="63">
        <v>48913.83</v>
      </c>
      <c r="F81" s="80">
        <f t="shared" si="4"/>
        <v>-48913.83</v>
      </c>
    </row>
    <row r="82" spans="1:6" ht="24" x14ac:dyDescent="0.25">
      <c r="A82" s="94">
        <v>76</v>
      </c>
      <c r="B82" s="94">
        <v>31125</v>
      </c>
      <c r="C82" s="115" t="s">
        <v>202</v>
      </c>
      <c r="D82" s="63">
        <v>7972.21</v>
      </c>
      <c r="E82" s="63">
        <v>0</v>
      </c>
      <c r="F82" s="80">
        <f t="shared" si="4"/>
        <v>7972.21</v>
      </c>
    </row>
    <row r="83" spans="1:6" x14ac:dyDescent="0.25">
      <c r="A83" s="94">
        <v>77</v>
      </c>
      <c r="B83" s="60">
        <v>31126</v>
      </c>
      <c r="C83" s="115" t="s">
        <v>195</v>
      </c>
      <c r="D83" s="57">
        <v>165506.25</v>
      </c>
      <c r="E83" s="57">
        <f>93000+6940</f>
        <v>99940</v>
      </c>
      <c r="F83" s="80">
        <f t="shared" si="4"/>
        <v>65566.25</v>
      </c>
    </row>
    <row r="84" spans="1:6" x14ac:dyDescent="0.25">
      <c r="A84" s="94">
        <v>78</v>
      </c>
      <c r="B84" s="60">
        <v>31129</v>
      </c>
      <c r="C84" s="89" t="s">
        <v>119</v>
      </c>
      <c r="D84" s="57">
        <v>14111</v>
      </c>
      <c r="E84" s="57">
        <v>5760</v>
      </c>
      <c r="F84" s="80">
        <f t="shared" si="4"/>
        <v>8351</v>
      </c>
    </row>
    <row r="85" spans="1:6" x14ac:dyDescent="0.25">
      <c r="A85" s="94">
        <v>79</v>
      </c>
      <c r="B85" s="60">
        <v>31230</v>
      </c>
      <c r="C85" s="115" t="s">
        <v>196</v>
      </c>
      <c r="D85" s="57">
        <v>861909.07000000007</v>
      </c>
      <c r="E85" s="57">
        <f>972495.67+83803.65</f>
        <v>1056299.32</v>
      </c>
      <c r="F85" s="80">
        <f t="shared" si="4"/>
        <v>-194390.25</v>
      </c>
    </row>
    <row r="86" spans="1:6" x14ac:dyDescent="0.25">
      <c r="A86" s="94">
        <v>80</v>
      </c>
      <c r="B86" s="60">
        <v>31240</v>
      </c>
      <c r="C86" s="115" t="s">
        <v>75</v>
      </c>
      <c r="D86" s="57">
        <v>169999.98</v>
      </c>
      <c r="E86" s="57">
        <f>219280.4+1751.35</f>
        <v>221031.75</v>
      </c>
      <c r="F86" s="80">
        <f t="shared" si="4"/>
        <v>-51031.76999999999</v>
      </c>
    </row>
    <row r="87" spans="1:6" x14ac:dyDescent="0.25">
      <c r="A87" s="94">
        <v>81</v>
      </c>
      <c r="B87" s="60">
        <v>31250</v>
      </c>
      <c r="C87" s="115" t="s">
        <v>111</v>
      </c>
      <c r="D87" s="57">
        <v>100124.14</v>
      </c>
      <c r="E87" s="57">
        <f>87731.18+30832.01</f>
        <v>118563.18999999999</v>
      </c>
      <c r="F87" s="80">
        <f t="shared" si="4"/>
        <v>-18439.049999999988</v>
      </c>
    </row>
    <row r="88" spans="1:6" x14ac:dyDescent="0.25">
      <c r="A88" s="94">
        <v>82</v>
      </c>
      <c r="B88" s="55">
        <v>31260</v>
      </c>
      <c r="C88" s="115" t="s">
        <v>76</v>
      </c>
      <c r="D88" s="57"/>
      <c r="E88" s="57">
        <f>52286.35+38699.91</f>
        <v>90986.260000000009</v>
      </c>
      <c r="F88" s="80">
        <f t="shared" si="4"/>
        <v>-90986.260000000009</v>
      </c>
    </row>
    <row r="89" spans="1:6" ht="24" x14ac:dyDescent="0.25">
      <c r="A89" s="94">
        <v>83</v>
      </c>
      <c r="B89" s="60">
        <v>31510</v>
      </c>
      <c r="C89" s="115" t="s">
        <v>197</v>
      </c>
      <c r="D89" s="57">
        <v>56212.49</v>
      </c>
      <c r="E89" s="57">
        <v>184784.99</v>
      </c>
      <c r="F89" s="80">
        <f t="shared" si="4"/>
        <v>-128572.5</v>
      </c>
    </row>
    <row r="90" spans="1:6" x14ac:dyDescent="0.25">
      <c r="A90" s="94">
        <v>84</v>
      </c>
      <c r="B90" s="60">
        <v>31690</v>
      </c>
      <c r="C90" s="89" t="s">
        <v>118</v>
      </c>
      <c r="D90" s="57"/>
      <c r="E90" s="57">
        <v>12865</v>
      </c>
      <c r="F90" s="80">
        <f t="shared" si="4"/>
        <v>-12865</v>
      </c>
    </row>
    <row r="91" spans="1:6" x14ac:dyDescent="0.25">
      <c r="A91" s="94">
        <v>85</v>
      </c>
      <c r="B91" s="55">
        <v>32110</v>
      </c>
      <c r="C91" s="115" t="s">
        <v>77</v>
      </c>
      <c r="D91" s="57"/>
      <c r="E91" s="57">
        <v>6900</v>
      </c>
      <c r="F91" s="80">
        <f t="shared" si="4"/>
        <v>-6900</v>
      </c>
    </row>
    <row r="92" spans="1:6" x14ac:dyDescent="0.25">
      <c r="A92" s="94">
        <v>86</v>
      </c>
      <c r="B92" s="60">
        <v>32111</v>
      </c>
      <c r="C92" s="115" t="s">
        <v>112</v>
      </c>
      <c r="D92" s="57">
        <v>100000</v>
      </c>
      <c r="E92" s="57">
        <f>70000+40000</f>
        <v>110000</v>
      </c>
      <c r="F92" s="80">
        <f t="shared" si="4"/>
        <v>-10000</v>
      </c>
    </row>
    <row r="93" spans="1:6" x14ac:dyDescent="0.25">
      <c r="A93" s="94">
        <v>87</v>
      </c>
      <c r="B93" s="55">
        <v>32140</v>
      </c>
      <c r="C93" s="115" t="s">
        <v>113</v>
      </c>
      <c r="D93" s="57">
        <v>8241.23</v>
      </c>
      <c r="E93" s="57">
        <v>6515</v>
      </c>
      <c r="F93" s="80">
        <f t="shared" si="4"/>
        <v>1726.2299999999996</v>
      </c>
    </row>
    <row r="94" spans="1:6" x14ac:dyDescent="0.25">
      <c r="A94" s="94">
        <v>88</v>
      </c>
      <c r="B94" s="55">
        <v>34000</v>
      </c>
      <c r="C94" s="115" t="s">
        <v>96</v>
      </c>
      <c r="D94" s="57">
        <v>1340199.57</v>
      </c>
      <c r="E94" s="57">
        <f>280131.08+30000</f>
        <v>310131.08</v>
      </c>
      <c r="F94" s="80">
        <f t="shared" si="4"/>
        <v>1030068.49</v>
      </c>
    </row>
    <row r="95" spans="1:6" x14ac:dyDescent="0.25">
      <c r="A95" s="58"/>
      <c r="B95" s="58" t="s">
        <v>47</v>
      </c>
      <c r="C95" s="90" t="s">
        <v>48</v>
      </c>
      <c r="D95" s="59">
        <f>SUM(D78:D94)</f>
        <v>2860223.73</v>
      </c>
      <c r="E95" s="59">
        <f>SUM(E78:E94)</f>
        <v>2555333.9900000002</v>
      </c>
      <c r="F95" s="81">
        <f t="shared" si="4"/>
        <v>304889.73999999976</v>
      </c>
    </row>
    <row r="96" spans="1:6" x14ac:dyDescent="0.25">
      <c r="A96" s="64" t="s">
        <v>49</v>
      </c>
      <c r="B96" s="65"/>
      <c r="C96" s="66"/>
      <c r="D96" s="67">
        <f>D16+D66+D72+D77+D95</f>
        <v>10630339.1</v>
      </c>
      <c r="E96" s="67">
        <f>E16+E66+E72+E77+E95</f>
        <v>8464264.0999999996</v>
      </c>
      <c r="F96" s="67">
        <f>D96-E96</f>
        <v>2166075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83"/>
  <sheetViews>
    <sheetView zoomScaleNormal="100" workbookViewId="0">
      <selection activeCell="A2" sqref="A2"/>
    </sheetView>
  </sheetViews>
  <sheetFormatPr defaultRowHeight="15" x14ac:dyDescent="0.25"/>
  <cols>
    <col min="1" max="1" width="4" customWidth="1"/>
    <col min="2" max="2" width="60.5703125" customWidth="1"/>
    <col min="3" max="3" width="19.140625" customWidth="1"/>
  </cols>
  <sheetData>
    <row r="1" spans="1:3" ht="36" customHeight="1" x14ac:dyDescent="0.25">
      <c r="A1" s="168" t="s">
        <v>163</v>
      </c>
      <c r="B1" s="169"/>
      <c r="C1" s="169"/>
    </row>
    <row r="2" spans="1:3" ht="26.25" x14ac:dyDescent="0.25">
      <c r="A2" s="116" t="s">
        <v>11</v>
      </c>
      <c r="B2" s="117" t="s">
        <v>203</v>
      </c>
      <c r="C2" s="118" t="s">
        <v>204</v>
      </c>
    </row>
    <row r="3" spans="1:3" x14ac:dyDescent="0.25">
      <c r="A3" s="120"/>
      <c r="B3" s="161" t="s">
        <v>205</v>
      </c>
      <c r="C3" s="161"/>
    </row>
    <row r="4" spans="1:3" x14ac:dyDescent="0.25">
      <c r="A4" s="128">
        <v>1</v>
      </c>
      <c r="B4" s="127" t="s">
        <v>206</v>
      </c>
      <c r="C4" s="134">
        <v>81268.210000000006</v>
      </c>
    </row>
    <row r="5" spans="1:3" x14ac:dyDescent="0.25">
      <c r="A5" s="128">
        <v>2</v>
      </c>
      <c r="B5" s="127" t="s">
        <v>207</v>
      </c>
      <c r="C5" s="134">
        <v>7529.51</v>
      </c>
    </row>
    <row r="6" spans="1:3" x14ac:dyDescent="0.25">
      <c r="A6" s="128">
        <v>3</v>
      </c>
      <c r="B6" s="127" t="s">
        <v>208</v>
      </c>
      <c r="C6" s="134">
        <v>5920.39</v>
      </c>
    </row>
    <row r="7" spans="1:3" x14ac:dyDescent="0.25">
      <c r="A7" s="128">
        <v>4</v>
      </c>
      <c r="B7" s="127" t="s">
        <v>209</v>
      </c>
      <c r="C7" s="134">
        <v>146.16</v>
      </c>
    </row>
    <row r="8" spans="1:3" x14ac:dyDescent="0.25">
      <c r="A8" s="128">
        <v>5</v>
      </c>
      <c r="B8" s="127" t="s">
        <v>210</v>
      </c>
      <c r="C8" s="134">
        <v>7144.38</v>
      </c>
    </row>
    <row r="9" spans="1:3" x14ac:dyDescent="0.25">
      <c r="A9" s="128">
        <v>6</v>
      </c>
      <c r="B9" s="127" t="s">
        <v>211</v>
      </c>
      <c r="C9" s="134">
        <v>5920.39</v>
      </c>
    </row>
    <row r="10" spans="1:3" x14ac:dyDescent="0.25">
      <c r="A10" s="128">
        <v>7</v>
      </c>
      <c r="B10" s="127" t="s">
        <v>212</v>
      </c>
      <c r="C10" s="134">
        <v>13711.59</v>
      </c>
    </row>
    <row r="11" spans="1:3" x14ac:dyDescent="0.25">
      <c r="A11" s="128">
        <v>8</v>
      </c>
      <c r="B11" s="127" t="s">
        <v>213</v>
      </c>
      <c r="C11" s="134">
        <v>231.07</v>
      </c>
    </row>
    <row r="12" spans="1:3" ht="24" x14ac:dyDescent="0.25">
      <c r="A12" s="128">
        <v>9</v>
      </c>
      <c r="B12" s="127" t="s">
        <v>214</v>
      </c>
      <c r="C12" s="134">
        <v>1553.22</v>
      </c>
    </row>
    <row r="13" spans="1:3" x14ac:dyDescent="0.25">
      <c r="A13" s="128">
        <v>10</v>
      </c>
      <c r="B13" s="127" t="s">
        <v>215</v>
      </c>
      <c r="C13" s="134">
        <v>902.02</v>
      </c>
    </row>
    <row r="14" spans="1:3" x14ac:dyDescent="0.25">
      <c r="A14" s="157" t="s">
        <v>216</v>
      </c>
      <c r="B14" s="158"/>
      <c r="C14" s="121">
        <f>SUM(C4:C13)</f>
        <v>124326.94000000002</v>
      </c>
    </row>
    <row r="15" spans="1:3" x14ac:dyDescent="0.25">
      <c r="A15" s="128">
        <v>11</v>
      </c>
      <c r="B15" s="127" t="s">
        <v>217</v>
      </c>
      <c r="C15" s="134">
        <v>558</v>
      </c>
    </row>
    <row r="16" spans="1:3" ht="24" x14ac:dyDescent="0.25">
      <c r="A16" s="128">
        <v>12</v>
      </c>
      <c r="B16" s="127" t="s">
        <v>218</v>
      </c>
      <c r="C16" s="134">
        <v>352</v>
      </c>
    </row>
    <row r="17" spans="1:3" x14ac:dyDescent="0.25">
      <c r="A17" s="128">
        <v>13</v>
      </c>
      <c r="B17" s="127" t="s">
        <v>219</v>
      </c>
      <c r="C17" s="134">
        <v>330</v>
      </c>
    </row>
    <row r="18" spans="1:3" ht="24" x14ac:dyDescent="0.25">
      <c r="A18" s="128">
        <v>14</v>
      </c>
      <c r="B18" s="127" t="s">
        <v>220</v>
      </c>
      <c r="C18" s="134">
        <v>22.5</v>
      </c>
    </row>
    <row r="19" spans="1:3" x14ac:dyDescent="0.25">
      <c r="A19" s="128">
        <v>15</v>
      </c>
      <c r="B19" s="127" t="s">
        <v>221</v>
      </c>
      <c r="C19" s="134">
        <v>1714.63</v>
      </c>
    </row>
    <row r="20" spans="1:3" x14ac:dyDescent="0.25">
      <c r="A20" s="128">
        <v>16</v>
      </c>
      <c r="B20" s="127" t="s">
        <v>222</v>
      </c>
      <c r="C20" s="134">
        <v>37.950000000000003</v>
      </c>
    </row>
    <row r="21" spans="1:3" x14ac:dyDescent="0.25">
      <c r="A21" s="128">
        <v>17</v>
      </c>
      <c r="B21" s="127" t="s">
        <v>223</v>
      </c>
      <c r="C21" s="134">
        <v>1000</v>
      </c>
    </row>
    <row r="22" spans="1:3" x14ac:dyDescent="0.25">
      <c r="A22" s="128">
        <v>18</v>
      </c>
      <c r="B22" s="127" t="s">
        <v>313</v>
      </c>
      <c r="C22" s="134">
        <v>2179</v>
      </c>
    </row>
    <row r="23" spans="1:3" x14ac:dyDescent="0.25">
      <c r="A23" s="128">
        <v>19</v>
      </c>
      <c r="B23" s="127" t="s">
        <v>224</v>
      </c>
      <c r="C23" s="134">
        <v>3197.25</v>
      </c>
    </row>
    <row r="24" spans="1:3" x14ac:dyDescent="0.25">
      <c r="A24" s="128">
        <v>20</v>
      </c>
      <c r="B24" s="127" t="s">
        <v>225</v>
      </c>
      <c r="C24" s="134">
        <v>1995.4</v>
      </c>
    </row>
    <row r="25" spans="1:3" ht="24" x14ac:dyDescent="0.25">
      <c r="A25" s="128">
        <v>21</v>
      </c>
      <c r="B25" s="127" t="s">
        <v>238</v>
      </c>
      <c r="C25" s="134">
        <v>544.58000000000004</v>
      </c>
    </row>
    <row r="26" spans="1:3" x14ac:dyDescent="0.25">
      <c r="A26" s="128">
        <v>22</v>
      </c>
      <c r="B26" s="127" t="s">
        <v>226</v>
      </c>
      <c r="C26" s="134">
        <v>500</v>
      </c>
    </row>
    <row r="27" spans="1:3" x14ac:dyDescent="0.25">
      <c r="A27" s="128">
        <v>23</v>
      </c>
      <c r="B27" s="127" t="s">
        <v>227</v>
      </c>
      <c r="C27" s="134">
        <v>0</v>
      </c>
    </row>
    <row r="28" spans="1:3" x14ac:dyDescent="0.25">
      <c r="A28" s="128">
        <v>24</v>
      </c>
      <c r="B28" s="127" t="s">
        <v>228</v>
      </c>
      <c r="C28" s="134">
        <v>150</v>
      </c>
    </row>
    <row r="29" spans="1:3" x14ac:dyDescent="0.25">
      <c r="A29" s="128">
        <v>25</v>
      </c>
      <c r="B29" s="127" t="s">
        <v>229</v>
      </c>
      <c r="C29" s="134">
        <v>72.62</v>
      </c>
    </row>
    <row r="30" spans="1:3" x14ac:dyDescent="0.25">
      <c r="A30" s="128">
        <v>26</v>
      </c>
      <c r="B30" s="127" t="s">
        <v>230</v>
      </c>
      <c r="C30" s="134">
        <v>30</v>
      </c>
    </row>
    <row r="31" spans="1:3" x14ac:dyDescent="0.25">
      <c r="A31" s="128">
        <v>27</v>
      </c>
      <c r="B31" s="127" t="s">
        <v>290</v>
      </c>
      <c r="C31" s="134">
        <v>122.5</v>
      </c>
    </row>
    <row r="32" spans="1:3" x14ac:dyDescent="0.25">
      <c r="A32" s="128">
        <v>28</v>
      </c>
      <c r="B32" s="127" t="s">
        <v>231</v>
      </c>
      <c r="C32" s="134">
        <v>1854.2</v>
      </c>
    </row>
    <row r="33" spans="1:3" x14ac:dyDescent="0.25">
      <c r="A33" s="157" t="s">
        <v>232</v>
      </c>
      <c r="B33" s="158"/>
      <c r="C33" s="121">
        <f>SUM(C15:C32)</f>
        <v>14660.630000000001</v>
      </c>
    </row>
    <row r="34" spans="1:3" x14ac:dyDescent="0.25">
      <c r="A34" s="128">
        <v>29</v>
      </c>
      <c r="B34" s="127" t="s">
        <v>314</v>
      </c>
      <c r="C34" s="134">
        <v>4000</v>
      </c>
    </row>
    <row r="35" spans="1:3" x14ac:dyDescent="0.25">
      <c r="A35" s="128">
        <v>30</v>
      </c>
      <c r="B35" s="127" t="s">
        <v>233</v>
      </c>
      <c r="C35" s="134">
        <v>65310</v>
      </c>
    </row>
    <row r="36" spans="1:3" x14ac:dyDescent="0.25">
      <c r="A36" s="128">
        <v>31</v>
      </c>
      <c r="B36" s="127" t="s">
        <v>315</v>
      </c>
      <c r="C36" s="134">
        <v>149877.21000000002</v>
      </c>
    </row>
    <row r="37" spans="1:3" x14ac:dyDescent="0.25">
      <c r="A37" s="157" t="s">
        <v>234</v>
      </c>
      <c r="B37" s="158"/>
      <c r="C37" s="121">
        <f>SUM(C34:C36)</f>
        <v>219187.21000000002</v>
      </c>
    </row>
    <row r="38" spans="1:3" x14ac:dyDescent="0.25">
      <c r="A38" s="159" t="s">
        <v>235</v>
      </c>
      <c r="B38" s="160"/>
      <c r="C38" s="122">
        <f>C14+C33+C37</f>
        <v>358174.78</v>
      </c>
    </row>
    <row r="39" spans="1:3" x14ac:dyDescent="0.25">
      <c r="A39" s="123"/>
      <c r="B39" s="123" t="s">
        <v>236</v>
      </c>
      <c r="C39" s="123"/>
    </row>
    <row r="40" spans="1:3" x14ac:dyDescent="0.25">
      <c r="A40" s="96">
        <v>1</v>
      </c>
      <c r="B40" s="127" t="s">
        <v>206</v>
      </c>
      <c r="C40" s="134">
        <v>121523.32</v>
      </c>
    </row>
    <row r="41" spans="1:3" x14ac:dyDescent="0.25">
      <c r="A41" s="96">
        <v>2</v>
      </c>
      <c r="B41" s="127" t="s">
        <v>207</v>
      </c>
      <c r="C41" s="134">
        <v>9671.2199999999993</v>
      </c>
    </row>
    <row r="42" spans="1:3" x14ac:dyDescent="0.25">
      <c r="A42" s="96">
        <v>3</v>
      </c>
      <c r="B42" s="127" t="s">
        <v>208</v>
      </c>
      <c r="C42" s="134">
        <v>8597.14</v>
      </c>
    </row>
    <row r="43" spans="1:3" x14ac:dyDescent="0.25">
      <c r="A43" s="96">
        <v>4</v>
      </c>
      <c r="B43" s="127" t="s">
        <v>209</v>
      </c>
      <c r="C43" s="134">
        <v>380</v>
      </c>
    </row>
    <row r="44" spans="1:3" x14ac:dyDescent="0.25">
      <c r="A44" s="96">
        <v>5</v>
      </c>
      <c r="B44" s="127" t="s">
        <v>210</v>
      </c>
      <c r="C44" s="134">
        <v>10302.23</v>
      </c>
    </row>
    <row r="45" spans="1:3" x14ac:dyDescent="0.25">
      <c r="A45" s="96">
        <v>6</v>
      </c>
      <c r="B45" s="127" t="s">
        <v>211</v>
      </c>
      <c r="C45" s="134">
        <v>8597.14</v>
      </c>
    </row>
    <row r="46" spans="1:3" x14ac:dyDescent="0.25">
      <c r="A46" s="96">
        <v>7</v>
      </c>
      <c r="B46" s="127" t="s">
        <v>212</v>
      </c>
      <c r="C46" s="134">
        <v>19830.71</v>
      </c>
    </row>
    <row r="47" spans="1:3" ht="24" x14ac:dyDescent="0.25">
      <c r="A47" s="96">
        <v>8</v>
      </c>
      <c r="B47" s="127" t="s">
        <v>214</v>
      </c>
      <c r="C47" s="134">
        <v>1638.61</v>
      </c>
    </row>
    <row r="48" spans="1:3" x14ac:dyDescent="0.25">
      <c r="A48" s="157" t="s">
        <v>216</v>
      </c>
      <c r="B48" s="158"/>
      <c r="C48" s="121">
        <f>SUM(C40:C47)</f>
        <v>180540.36999999997</v>
      </c>
    </row>
    <row r="49" spans="1:3" x14ac:dyDescent="0.25">
      <c r="A49" s="128">
        <v>9</v>
      </c>
      <c r="B49" s="127" t="s">
        <v>237</v>
      </c>
      <c r="C49" s="134">
        <v>59.96</v>
      </c>
    </row>
    <row r="50" spans="1:3" x14ac:dyDescent="0.25">
      <c r="A50" s="128">
        <v>10</v>
      </c>
      <c r="B50" s="127" t="s">
        <v>221</v>
      </c>
      <c r="C50" s="134">
        <v>421.31</v>
      </c>
    </row>
    <row r="51" spans="1:3" x14ac:dyDescent="0.25">
      <c r="A51" s="128">
        <v>11</v>
      </c>
      <c r="B51" s="127" t="s">
        <v>245</v>
      </c>
      <c r="C51" s="134">
        <v>1902.87</v>
      </c>
    </row>
    <row r="52" spans="1:3" x14ac:dyDescent="0.25">
      <c r="A52" s="128">
        <v>12</v>
      </c>
      <c r="B52" s="127" t="s">
        <v>313</v>
      </c>
      <c r="C52" s="134">
        <v>1600</v>
      </c>
    </row>
    <row r="53" spans="1:3" x14ac:dyDescent="0.25">
      <c r="A53" s="128">
        <v>13</v>
      </c>
      <c r="B53" s="127" t="s">
        <v>224</v>
      </c>
      <c r="C53" s="134">
        <v>799.92</v>
      </c>
    </row>
    <row r="54" spans="1:3" x14ac:dyDescent="0.25">
      <c r="A54" s="128">
        <v>14</v>
      </c>
      <c r="B54" s="127" t="s">
        <v>225</v>
      </c>
      <c r="C54" s="134">
        <v>313</v>
      </c>
    </row>
    <row r="55" spans="1:3" ht="16.5" customHeight="1" x14ac:dyDescent="0.25">
      <c r="A55" s="128">
        <v>15</v>
      </c>
      <c r="B55" s="127" t="s">
        <v>238</v>
      </c>
      <c r="C55" s="134">
        <v>369.67</v>
      </c>
    </row>
    <row r="56" spans="1:3" x14ac:dyDescent="0.25">
      <c r="A56" s="128">
        <v>16</v>
      </c>
      <c r="B56" s="127" t="s">
        <v>228</v>
      </c>
      <c r="C56" s="134">
        <v>350</v>
      </c>
    </row>
    <row r="57" spans="1:3" x14ac:dyDescent="0.25">
      <c r="A57" s="128">
        <v>17</v>
      </c>
      <c r="B57" s="127" t="s">
        <v>229</v>
      </c>
      <c r="C57" s="134">
        <v>782.97</v>
      </c>
    </row>
    <row r="58" spans="1:3" x14ac:dyDescent="0.25">
      <c r="A58" s="128">
        <v>18</v>
      </c>
      <c r="B58" s="127" t="s">
        <v>230</v>
      </c>
      <c r="C58" s="134">
        <v>120</v>
      </c>
    </row>
    <row r="59" spans="1:3" ht="24" x14ac:dyDescent="0.25">
      <c r="A59" s="128">
        <v>19</v>
      </c>
      <c r="B59" s="127" t="s">
        <v>239</v>
      </c>
      <c r="C59" s="134">
        <v>41996.34</v>
      </c>
    </row>
    <row r="60" spans="1:3" x14ac:dyDescent="0.25">
      <c r="A60" s="128">
        <v>20</v>
      </c>
      <c r="B60" s="127" t="s">
        <v>316</v>
      </c>
      <c r="C60" s="134">
        <v>375.6</v>
      </c>
    </row>
    <row r="61" spans="1:3" x14ac:dyDescent="0.25">
      <c r="A61" s="157" t="s">
        <v>240</v>
      </c>
      <c r="B61" s="158"/>
      <c r="C61" s="121">
        <f>SUM(C49:C60)</f>
        <v>49091.639999999992</v>
      </c>
    </row>
    <row r="62" spans="1:3" x14ac:dyDescent="0.25">
      <c r="A62" s="159" t="s">
        <v>241</v>
      </c>
      <c r="B62" s="160"/>
      <c r="C62" s="122">
        <f>C48+C61</f>
        <v>229632.00999999995</v>
      </c>
    </row>
    <row r="63" spans="1:3" x14ac:dyDescent="0.25">
      <c r="A63" s="120"/>
      <c r="B63" s="123" t="s">
        <v>242</v>
      </c>
      <c r="C63" s="123"/>
    </row>
    <row r="64" spans="1:3" x14ac:dyDescent="0.25">
      <c r="A64" s="96">
        <v>1</v>
      </c>
      <c r="B64" s="127" t="s">
        <v>206</v>
      </c>
      <c r="C64" s="134">
        <v>3876.49</v>
      </c>
    </row>
    <row r="65" spans="1:3" x14ac:dyDescent="0.25">
      <c r="A65" s="96">
        <v>2</v>
      </c>
      <c r="B65" s="127" t="s">
        <v>207</v>
      </c>
      <c r="C65" s="134">
        <v>372.52</v>
      </c>
    </row>
    <row r="66" spans="1:3" x14ac:dyDescent="0.25">
      <c r="A66" s="96">
        <v>3</v>
      </c>
      <c r="B66" s="127" t="s">
        <v>208</v>
      </c>
      <c r="C66" s="134">
        <v>287.64</v>
      </c>
    </row>
    <row r="67" spans="1:3" x14ac:dyDescent="0.25">
      <c r="A67" s="96">
        <v>4</v>
      </c>
      <c r="B67" s="127" t="s">
        <v>210</v>
      </c>
      <c r="C67" s="134">
        <v>580.5</v>
      </c>
    </row>
    <row r="68" spans="1:3" x14ac:dyDescent="0.25">
      <c r="A68" s="96">
        <v>5</v>
      </c>
      <c r="B68" s="127" t="s">
        <v>211</v>
      </c>
      <c r="C68" s="134">
        <v>287.64</v>
      </c>
    </row>
    <row r="69" spans="1:3" x14ac:dyDescent="0.25">
      <c r="A69" s="96">
        <v>6</v>
      </c>
      <c r="B69" s="127" t="s">
        <v>212</v>
      </c>
      <c r="C69" s="134">
        <v>635.65</v>
      </c>
    </row>
    <row r="70" spans="1:3" x14ac:dyDescent="0.25">
      <c r="A70" s="157" t="s">
        <v>216</v>
      </c>
      <c r="B70" s="158"/>
      <c r="C70" s="121">
        <f>SUM(C64:C69)</f>
        <v>6040.4400000000005</v>
      </c>
    </row>
    <row r="71" spans="1:3" x14ac:dyDescent="0.25">
      <c r="A71" s="128">
        <v>7</v>
      </c>
      <c r="B71" s="127" t="s">
        <v>237</v>
      </c>
      <c r="C71" s="134">
        <v>14.99</v>
      </c>
    </row>
    <row r="72" spans="1:3" x14ac:dyDescent="0.25">
      <c r="A72" s="128">
        <v>8</v>
      </c>
      <c r="B72" s="127" t="s">
        <v>225</v>
      </c>
      <c r="C72" s="134">
        <v>45.15</v>
      </c>
    </row>
    <row r="73" spans="1:3" x14ac:dyDescent="0.25">
      <c r="A73" s="128">
        <v>9</v>
      </c>
      <c r="B73" s="127" t="s">
        <v>231</v>
      </c>
      <c r="C73" s="134">
        <v>75.900000000000006</v>
      </c>
    </row>
    <row r="74" spans="1:3" x14ac:dyDescent="0.25">
      <c r="A74" s="157" t="s">
        <v>240</v>
      </c>
      <c r="B74" s="158"/>
      <c r="C74" s="121">
        <f>SUM(C71:C73)</f>
        <v>136.04000000000002</v>
      </c>
    </row>
    <row r="75" spans="1:3" x14ac:dyDescent="0.25">
      <c r="A75" s="96">
        <v>10</v>
      </c>
      <c r="B75" s="127" t="s">
        <v>315</v>
      </c>
      <c r="C75" s="134">
        <v>384.63</v>
      </c>
    </row>
    <row r="76" spans="1:3" x14ac:dyDescent="0.25">
      <c r="A76" s="157" t="s">
        <v>234</v>
      </c>
      <c r="B76" s="158"/>
      <c r="C76" s="121">
        <f>SUM(C75:C75)</f>
        <v>384.63</v>
      </c>
    </row>
    <row r="77" spans="1:3" x14ac:dyDescent="0.25">
      <c r="A77" s="159" t="s">
        <v>243</v>
      </c>
      <c r="B77" s="160"/>
      <c r="C77" s="122">
        <f>C70+C74+C76</f>
        <v>6561.1100000000006</v>
      </c>
    </row>
    <row r="78" spans="1:3" x14ac:dyDescent="0.25">
      <c r="A78" s="120"/>
      <c r="B78" s="161" t="s">
        <v>244</v>
      </c>
      <c r="C78" s="161"/>
    </row>
    <row r="79" spans="1:3" x14ac:dyDescent="0.25">
      <c r="A79" s="96">
        <v>1</v>
      </c>
      <c r="B79" s="127" t="s">
        <v>206</v>
      </c>
      <c r="C79" s="134">
        <v>22682.07</v>
      </c>
    </row>
    <row r="80" spans="1:3" x14ac:dyDescent="0.25">
      <c r="A80" s="96">
        <v>2</v>
      </c>
      <c r="B80" s="127" t="s">
        <v>207</v>
      </c>
      <c r="C80" s="134">
        <v>2141.87</v>
      </c>
    </row>
    <row r="81" spans="1:3" x14ac:dyDescent="0.25">
      <c r="A81" s="96">
        <v>3</v>
      </c>
      <c r="B81" s="127" t="s">
        <v>208</v>
      </c>
      <c r="C81" s="134">
        <v>1630.54</v>
      </c>
    </row>
    <row r="82" spans="1:3" x14ac:dyDescent="0.25">
      <c r="A82" s="96">
        <v>4</v>
      </c>
      <c r="B82" s="127" t="s">
        <v>209</v>
      </c>
      <c r="C82" s="134">
        <v>128.78</v>
      </c>
    </row>
    <row r="83" spans="1:3" x14ac:dyDescent="0.25">
      <c r="A83" s="96">
        <v>5</v>
      </c>
      <c r="B83" s="127" t="s">
        <v>210</v>
      </c>
      <c r="C83" s="134">
        <v>1838.4</v>
      </c>
    </row>
    <row r="84" spans="1:3" x14ac:dyDescent="0.25">
      <c r="A84" s="96">
        <v>6</v>
      </c>
      <c r="B84" s="127" t="s">
        <v>211</v>
      </c>
      <c r="C84" s="134">
        <v>1630.54</v>
      </c>
    </row>
    <row r="85" spans="1:3" x14ac:dyDescent="0.25">
      <c r="A85" s="96">
        <v>7</v>
      </c>
      <c r="B85" s="127" t="s">
        <v>212</v>
      </c>
      <c r="C85" s="134">
        <v>3650.68</v>
      </c>
    </row>
    <row r="86" spans="1:3" ht="24" x14ac:dyDescent="0.25">
      <c r="A86" s="96">
        <v>8</v>
      </c>
      <c r="B86" s="127" t="s">
        <v>214</v>
      </c>
      <c r="C86" s="134">
        <v>538.66</v>
      </c>
    </row>
    <row r="87" spans="1:3" x14ac:dyDescent="0.25">
      <c r="A87" s="157" t="s">
        <v>216</v>
      </c>
      <c r="B87" s="158"/>
      <c r="C87" s="121">
        <f>SUM(C79:C86)</f>
        <v>34241.54</v>
      </c>
    </row>
    <row r="88" spans="1:3" x14ac:dyDescent="0.25">
      <c r="A88" s="128">
        <v>9</v>
      </c>
      <c r="B88" s="127" t="s">
        <v>221</v>
      </c>
      <c r="C88" s="134">
        <v>173.67</v>
      </c>
    </row>
    <row r="89" spans="1:3" x14ac:dyDescent="0.25">
      <c r="A89" s="128">
        <v>10</v>
      </c>
      <c r="B89" s="127" t="s">
        <v>223</v>
      </c>
      <c r="C89" s="134">
        <v>3850</v>
      </c>
    </row>
    <row r="90" spans="1:3" x14ac:dyDescent="0.25">
      <c r="A90" s="128">
        <v>11</v>
      </c>
      <c r="B90" s="127" t="s">
        <v>245</v>
      </c>
      <c r="C90" s="134">
        <v>3309.61</v>
      </c>
    </row>
    <row r="91" spans="1:3" x14ac:dyDescent="0.25">
      <c r="A91" s="128">
        <v>12</v>
      </c>
      <c r="B91" s="127" t="s">
        <v>225</v>
      </c>
      <c r="C91" s="134">
        <v>279.60000000000002</v>
      </c>
    </row>
    <row r="92" spans="1:3" x14ac:dyDescent="0.25">
      <c r="A92" s="128">
        <v>13</v>
      </c>
      <c r="B92" s="127" t="s">
        <v>317</v>
      </c>
      <c r="C92" s="134">
        <v>1895</v>
      </c>
    </row>
    <row r="93" spans="1:3" ht="24" x14ac:dyDescent="0.25">
      <c r="A93" s="128">
        <v>14</v>
      </c>
      <c r="B93" s="127" t="s">
        <v>238</v>
      </c>
      <c r="C93" s="134">
        <v>472.87</v>
      </c>
    </row>
    <row r="94" spans="1:3" x14ac:dyDescent="0.25">
      <c r="A94" s="128">
        <v>15</v>
      </c>
      <c r="B94" s="127" t="s">
        <v>290</v>
      </c>
      <c r="C94" s="134">
        <v>67.5</v>
      </c>
    </row>
    <row r="95" spans="1:3" x14ac:dyDescent="0.25">
      <c r="A95" s="157" t="s">
        <v>240</v>
      </c>
      <c r="B95" s="158"/>
      <c r="C95" s="121">
        <f>SUM(C88:C94)</f>
        <v>10048.250000000002</v>
      </c>
    </row>
    <row r="96" spans="1:3" x14ac:dyDescent="0.25">
      <c r="A96" s="159" t="s">
        <v>246</v>
      </c>
      <c r="B96" s="160"/>
      <c r="C96" s="122">
        <f>C87+C95</f>
        <v>44289.79</v>
      </c>
    </row>
    <row r="97" spans="1:3" x14ac:dyDescent="0.25">
      <c r="A97" s="120"/>
      <c r="B97" s="161" t="s">
        <v>247</v>
      </c>
      <c r="C97" s="161"/>
    </row>
    <row r="98" spans="1:3" x14ac:dyDescent="0.25">
      <c r="A98" s="96">
        <v>1</v>
      </c>
      <c r="B98" s="127" t="s">
        <v>206</v>
      </c>
      <c r="C98" s="134">
        <v>105714.49</v>
      </c>
    </row>
    <row r="99" spans="1:3" x14ac:dyDescent="0.25">
      <c r="A99" s="96">
        <v>2</v>
      </c>
      <c r="B99" s="127" t="s">
        <v>207</v>
      </c>
      <c r="C99" s="134">
        <v>9311.84</v>
      </c>
    </row>
    <row r="100" spans="1:3" x14ac:dyDescent="0.25">
      <c r="A100" s="96">
        <v>3</v>
      </c>
      <c r="B100" s="127" t="s">
        <v>208</v>
      </c>
      <c r="C100" s="134">
        <v>7362.67</v>
      </c>
    </row>
    <row r="101" spans="1:3" x14ac:dyDescent="0.25">
      <c r="A101" s="96">
        <v>4</v>
      </c>
      <c r="B101" s="127" t="s">
        <v>210</v>
      </c>
      <c r="C101" s="134">
        <v>6248.47</v>
      </c>
    </row>
    <row r="102" spans="1:3" x14ac:dyDescent="0.25">
      <c r="A102" s="96">
        <v>5</v>
      </c>
      <c r="B102" s="127" t="s">
        <v>211</v>
      </c>
      <c r="C102" s="134">
        <v>7362.67</v>
      </c>
    </row>
    <row r="103" spans="1:3" x14ac:dyDescent="0.25">
      <c r="A103" s="96">
        <v>6</v>
      </c>
      <c r="B103" s="127" t="s">
        <v>318</v>
      </c>
      <c r="C103" s="134">
        <v>7741.33</v>
      </c>
    </row>
    <row r="104" spans="1:3" x14ac:dyDescent="0.25">
      <c r="A104" s="96">
        <v>7</v>
      </c>
      <c r="B104" s="127" t="s">
        <v>212</v>
      </c>
      <c r="C104" s="134">
        <v>13071.16</v>
      </c>
    </row>
    <row r="105" spans="1:3" ht="24" x14ac:dyDescent="0.25">
      <c r="A105" s="96">
        <v>8</v>
      </c>
      <c r="B105" s="127" t="s">
        <v>214</v>
      </c>
      <c r="C105" s="134">
        <v>6074.81</v>
      </c>
    </row>
    <row r="106" spans="1:3" x14ac:dyDescent="0.25">
      <c r="A106" s="157" t="s">
        <v>216</v>
      </c>
      <c r="B106" s="158"/>
      <c r="C106" s="121">
        <f>SUM(C98:C105)</f>
        <v>162887.44</v>
      </c>
    </row>
    <row r="107" spans="1:3" x14ac:dyDescent="0.25">
      <c r="A107" s="128">
        <v>9</v>
      </c>
      <c r="B107" s="127" t="s">
        <v>217</v>
      </c>
      <c r="C107" s="134">
        <v>279</v>
      </c>
    </row>
    <row r="108" spans="1:3" ht="24" x14ac:dyDescent="0.25">
      <c r="A108" s="128">
        <v>10</v>
      </c>
      <c r="B108" s="127" t="s">
        <v>218</v>
      </c>
      <c r="C108" s="134">
        <v>176</v>
      </c>
    </row>
    <row r="109" spans="1:3" x14ac:dyDescent="0.25">
      <c r="A109" s="128">
        <v>11</v>
      </c>
      <c r="B109" s="127" t="s">
        <v>219</v>
      </c>
      <c r="C109" s="134">
        <v>165</v>
      </c>
    </row>
    <row r="110" spans="1:3" x14ac:dyDescent="0.25">
      <c r="A110" s="128">
        <v>12</v>
      </c>
      <c r="B110" s="127" t="s">
        <v>224</v>
      </c>
      <c r="C110" s="134">
        <v>114</v>
      </c>
    </row>
    <row r="111" spans="1:3" x14ac:dyDescent="0.25">
      <c r="A111" s="128">
        <v>13</v>
      </c>
      <c r="B111" s="127" t="s">
        <v>225</v>
      </c>
      <c r="C111" s="134">
        <v>600</v>
      </c>
    </row>
    <row r="112" spans="1:3" x14ac:dyDescent="0.25">
      <c r="A112" s="128">
        <v>14</v>
      </c>
      <c r="B112" s="127" t="s">
        <v>227</v>
      </c>
      <c r="C112" s="134">
        <v>0</v>
      </c>
    </row>
    <row r="113" spans="1:3" x14ac:dyDescent="0.25">
      <c r="A113" s="128">
        <v>15</v>
      </c>
      <c r="B113" s="127" t="s">
        <v>228</v>
      </c>
      <c r="C113" s="134">
        <v>75</v>
      </c>
    </row>
    <row r="114" spans="1:3" x14ac:dyDescent="0.25">
      <c r="A114" s="128">
        <v>16</v>
      </c>
      <c r="B114" s="127" t="s">
        <v>229</v>
      </c>
      <c r="C114" s="134">
        <v>110.57</v>
      </c>
    </row>
    <row r="115" spans="1:3" x14ac:dyDescent="0.25">
      <c r="A115" s="128">
        <v>17</v>
      </c>
      <c r="B115" s="127" t="s">
        <v>230</v>
      </c>
      <c r="C115" s="134">
        <v>30</v>
      </c>
    </row>
    <row r="116" spans="1:3" x14ac:dyDescent="0.25">
      <c r="A116" s="157" t="s">
        <v>240</v>
      </c>
      <c r="B116" s="158"/>
      <c r="C116" s="121">
        <f>SUM(C107:C115)</f>
        <v>1549.57</v>
      </c>
    </row>
    <row r="117" spans="1:3" x14ac:dyDescent="0.25">
      <c r="A117" s="159" t="s">
        <v>248</v>
      </c>
      <c r="B117" s="160"/>
      <c r="C117" s="122">
        <f>C106+C116</f>
        <v>164437.01</v>
      </c>
    </row>
    <row r="118" spans="1:3" x14ac:dyDescent="0.25">
      <c r="A118" s="120"/>
      <c r="B118" s="161" t="s">
        <v>249</v>
      </c>
      <c r="C118" s="161"/>
    </row>
    <row r="119" spans="1:3" x14ac:dyDescent="0.25">
      <c r="A119" s="96">
        <v>1</v>
      </c>
      <c r="B119" s="127" t="s">
        <v>206</v>
      </c>
      <c r="C119" s="134">
        <v>76817.95</v>
      </c>
    </row>
    <row r="120" spans="1:3" x14ac:dyDescent="0.25">
      <c r="A120" s="96">
        <v>2</v>
      </c>
      <c r="B120" s="127" t="s">
        <v>207</v>
      </c>
      <c r="C120" s="134">
        <v>6610.36</v>
      </c>
    </row>
    <row r="121" spans="1:3" x14ac:dyDescent="0.25">
      <c r="A121" s="96">
        <v>3</v>
      </c>
      <c r="B121" s="127" t="s">
        <v>208</v>
      </c>
      <c r="C121" s="134">
        <v>5344.19</v>
      </c>
    </row>
    <row r="122" spans="1:3" x14ac:dyDescent="0.25">
      <c r="A122" s="96">
        <v>4</v>
      </c>
      <c r="B122" s="127" t="s">
        <v>209</v>
      </c>
      <c r="C122" s="134">
        <v>228.38</v>
      </c>
    </row>
    <row r="123" spans="1:3" x14ac:dyDescent="0.25">
      <c r="A123" s="96">
        <v>5</v>
      </c>
      <c r="B123" s="127" t="s">
        <v>210</v>
      </c>
      <c r="C123" s="134">
        <v>4412.4799999999996</v>
      </c>
    </row>
    <row r="124" spans="1:3" x14ac:dyDescent="0.25">
      <c r="A124" s="96">
        <v>6</v>
      </c>
      <c r="B124" s="127" t="s">
        <v>211</v>
      </c>
      <c r="C124" s="134">
        <v>5344.19</v>
      </c>
    </row>
    <row r="125" spans="1:3" x14ac:dyDescent="0.25">
      <c r="A125" s="96">
        <v>7</v>
      </c>
      <c r="B125" s="127" t="s">
        <v>212</v>
      </c>
      <c r="C125" s="134">
        <v>11817.66</v>
      </c>
    </row>
    <row r="126" spans="1:3" x14ac:dyDescent="0.25">
      <c r="A126" s="96">
        <v>8</v>
      </c>
      <c r="B126" s="127" t="s">
        <v>213</v>
      </c>
      <c r="C126" s="134">
        <v>963.18</v>
      </c>
    </row>
    <row r="127" spans="1:3" ht="24" x14ac:dyDescent="0.25">
      <c r="A127" s="96">
        <v>9</v>
      </c>
      <c r="B127" s="127" t="s">
        <v>214</v>
      </c>
      <c r="C127" s="134">
        <v>688.96</v>
      </c>
    </row>
    <row r="128" spans="1:3" x14ac:dyDescent="0.25">
      <c r="A128" s="157" t="s">
        <v>216</v>
      </c>
      <c r="B128" s="158"/>
      <c r="C128" s="121">
        <f>SUM(C119:C127)</f>
        <v>112227.35</v>
      </c>
    </row>
    <row r="129" spans="1:3" x14ac:dyDescent="0.25">
      <c r="A129" s="128">
        <v>10</v>
      </c>
      <c r="B129" s="127" t="s">
        <v>237</v>
      </c>
      <c r="C129" s="134">
        <v>14.99</v>
      </c>
    </row>
    <row r="130" spans="1:3" x14ac:dyDescent="0.25">
      <c r="A130" s="128">
        <v>11</v>
      </c>
      <c r="B130" s="127" t="s">
        <v>221</v>
      </c>
      <c r="C130" s="134">
        <v>671.75</v>
      </c>
    </row>
    <row r="131" spans="1:3" x14ac:dyDescent="0.25">
      <c r="A131" s="128">
        <v>12</v>
      </c>
      <c r="B131" s="127" t="s">
        <v>250</v>
      </c>
      <c r="C131" s="134">
        <v>1830.4</v>
      </c>
    </row>
    <row r="132" spans="1:3" ht="24" x14ac:dyDescent="0.25">
      <c r="A132" s="128">
        <v>13</v>
      </c>
      <c r="B132" s="127" t="s">
        <v>251</v>
      </c>
      <c r="C132" s="134">
        <v>20610</v>
      </c>
    </row>
    <row r="133" spans="1:3" x14ac:dyDescent="0.25">
      <c r="A133" s="128">
        <v>14</v>
      </c>
      <c r="B133" s="127" t="s">
        <v>222</v>
      </c>
      <c r="C133" s="134">
        <v>4555.91</v>
      </c>
    </row>
    <row r="134" spans="1:3" x14ac:dyDescent="0.25">
      <c r="A134" s="128">
        <v>15</v>
      </c>
      <c r="B134" s="127" t="s">
        <v>223</v>
      </c>
      <c r="C134" s="134">
        <v>18925</v>
      </c>
    </row>
    <row r="135" spans="1:3" x14ac:dyDescent="0.25">
      <c r="A135" s="128">
        <v>16</v>
      </c>
      <c r="B135" s="127" t="s">
        <v>252</v>
      </c>
      <c r="C135" s="134">
        <v>990</v>
      </c>
    </row>
    <row r="136" spans="1:3" x14ac:dyDescent="0.25">
      <c r="A136" s="128">
        <v>17</v>
      </c>
      <c r="B136" s="127" t="s">
        <v>253</v>
      </c>
      <c r="C136" s="134">
        <v>4575.45</v>
      </c>
    </row>
    <row r="137" spans="1:3" x14ac:dyDescent="0.25">
      <c r="A137" s="128">
        <v>18</v>
      </c>
      <c r="B137" s="127" t="s">
        <v>245</v>
      </c>
      <c r="C137" s="134">
        <v>2427.04</v>
      </c>
    </row>
    <row r="138" spans="1:3" x14ac:dyDescent="0.25">
      <c r="A138" s="128">
        <v>19</v>
      </c>
      <c r="B138" s="127" t="s">
        <v>313</v>
      </c>
      <c r="C138" s="134">
        <v>2914</v>
      </c>
    </row>
    <row r="139" spans="1:3" x14ac:dyDescent="0.25">
      <c r="A139" s="128">
        <v>20</v>
      </c>
      <c r="B139" s="127" t="s">
        <v>224</v>
      </c>
      <c r="C139" s="134">
        <v>676.9</v>
      </c>
    </row>
    <row r="140" spans="1:3" x14ac:dyDescent="0.25">
      <c r="A140" s="128">
        <v>21</v>
      </c>
      <c r="B140" s="127" t="s">
        <v>225</v>
      </c>
      <c r="C140" s="134">
        <v>386.7</v>
      </c>
    </row>
    <row r="141" spans="1:3" x14ac:dyDescent="0.25">
      <c r="A141" s="128">
        <v>22</v>
      </c>
      <c r="B141" s="127" t="s">
        <v>317</v>
      </c>
      <c r="C141" s="134">
        <v>2072</v>
      </c>
    </row>
    <row r="142" spans="1:3" ht="24" x14ac:dyDescent="0.25">
      <c r="A142" s="128">
        <v>23</v>
      </c>
      <c r="B142" s="127" t="s">
        <v>238</v>
      </c>
      <c r="C142" s="134">
        <v>553.78</v>
      </c>
    </row>
    <row r="143" spans="1:3" x14ac:dyDescent="0.25">
      <c r="A143" s="128">
        <v>24</v>
      </c>
      <c r="B143" s="127" t="s">
        <v>228</v>
      </c>
      <c r="C143" s="134">
        <v>160</v>
      </c>
    </row>
    <row r="144" spans="1:3" x14ac:dyDescent="0.25">
      <c r="A144" s="128">
        <v>25</v>
      </c>
      <c r="B144" s="127" t="s">
        <v>229</v>
      </c>
      <c r="C144" s="134">
        <v>294.36</v>
      </c>
    </row>
    <row r="145" spans="1:3" x14ac:dyDescent="0.25">
      <c r="A145" s="128">
        <v>26</v>
      </c>
      <c r="B145" s="127" t="s">
        <v>230</v>
      </c>
      <c r="C145" s="134">
        <v>60</v>
      </c>
    </row>
    <row r="146" spans="1:3" x14ac:dyDescent="0.25">
      <c r="A146" s="128">
        <v>27</v>
      </c>
      <c r="B146" s="127" t="s">
        <v>290</v>
      </c>
      <c r="C146" s="134">
        <v>39</v>
      </c>
    </row>
    <row r="147" spans="1:3" ht="24" x14ac:dyDescent="0.25">
      <c r="A147" s="128">
        <v>28</v>
      </c>
      <c r="B147" s="127" t="s">
        <v>239</v>
      </c>
      <c r="C147" s="134">
        <v>702.92</v>
      </c>
    </row>
    <row r="148" spans="1:3" x14ac:dyDescent="0.25">
      <c r="A148" s="128">
        <v>29</v>
      </c>
      <c r="B148" s="127" t="s">
        <v>231</v>
      </c>
      <c r="C148" s="134">
        <v>352</v>
      </c>
    </row>
    <row r="149" spans="1:3" x14ac:dyDescent="0.25">
      <c r="A149" s="157" t="s">
        <v>240</v>
      </c>
      <c r="B149" s="158"/>
      <c r="C149" s="121">
        <f>SUM(C129:C148)</f>
        <v>62812.2</v>
      </c>
    </row>
    <row r="150" spans="1:3" x14ac:dyDescent="0.25">
      <c r="A150" s="96">
        <v>30</v>
      </c>
      <c r="B150" s="127" t="s">
        <v>254</v>
      </c>
      <c r="C150" s="134">
        <v>147025.26999999999</v>
      </c>
    </row>
    <row r="151" spans="1:3" x14ac:dyDescent="0.25">
      <c r="A151" s="96">
        <v>31</v>
      </c>
      <c r="B151" s="127" t="s">
        <v>255</v>
      </c>
      <c r="C151" s="134">
        <v>1888.81</v>
      </c>
    </row>
    <row r="152" spans="1:3" x14ac:dyDescent="0.25">
      <c r="A152" s="96">
        <v>32</v>
      </c>
      <c r="B152" s="127" t="s">
        <v>256</v>
      </c>
      <c r="C152" s="134">
        <v>11285.5</v>
      </c>
    </row>
    <row r="153" spans="1:3" x14ac:dyDescent="0.25">
      <c r="A153" s="96">
        <v>33</v>
      </c>
      <c r="B153" s="127" t="s">
        <v>257</v>
      </c>
      <c r="C153" s="134">
        <v>329.15</v>
      </c>
    </row>
    <row r="154" spans="1:3" x14ac:dyDescent="0.25">
      <c r="A154" s="96">
        <v>34</v>
      </c>
      <c r="B154" s="127" t="s">
        <v>319</v>
      </c>
      <c r="C154" s="134">
        <v>22546.51</v>
      </c>
    </row>
    <row r="155" spans="1:3" x14ac:dyDescent="0.25">
      <c r="A155" s="157" t="s">
        <v>258</v>
      </c>
      <c r="B155" s="158"/>
      <c r="C155" s="121">
        <f>SUM(C150:C154)</f>
        <v>183075.24</v>
      </c>
    </row>
    <row r="156" spans="1:3" x14ac:dyDescent="0.25">
      <c r="A156" s="159" t="s">
        <v>259</v>
      </c>
      <c r="B156" s="160"/>
      <c r="C156" s="122">
        <f>C128+C149+C155</f>
        <v>358114.79</v>
      </c>
    </row>
    <row r="157" spans="1:3" x14ac:dyDescent="0.25">
      <c r="A157" s="120"/>
      <c r="B157" s="161" t="s">
        <v>260</v>
      </c>
      <c r="C157" s="161"/>
    </row>
    <row r="158" spans="1:3" x14ac:dyDescent="0.25">
      <c r="A158" s="96">
        <v>1</v>
      </c>
      <c r="B158" s="127" t="s">
        <v>206</v>
      </c>
      <c r="C158" s="134">
        <v>13007.22</v>
      </c>
    </row>
    <row r="159" spans="1:3" x14ac:dyDescent="0.25">
      <c r="A159" s="96">
        <v>2</v>
      </c>
      <c r="B159" s="127" t="s">
        <v>207</v>
      </c>
      <c r="C159" s="134">
        <v>1220.81</v>
      </c>
    </row>
    <row r="160" spans="1:3" x14ac:dyDescent="0.25">
      <c r="A160" s="96">
        <v>3</v>
      </c>
      <c r="B160" s="127" t="s">
        <v>208</v>
      </c>
      <c r="C160" s="134">
        <v>917.28</v>
      </c>
    </row>
    <row r="161" spans="1:3" x14ac:dyDescent="0.25">
      <c r="A161" s="96">
        <v>4</v>
      </c>
      <c r="B161" s="127" t="s">
        <v>210</v>
      </c>
      <c r="C161" s="134">
        <v>593.39</v>
      </c>
    </row>
    <row r="162" spans="1:3" x14ac:dyDescent="0.25">
      <c r="A162" s="96">
        <v>5</v>
      </c>
      <c r="B162" s="127" t="s">
        <v>211</v>
      </c>
      <c r="C162" s="134">
        <v>917.28</v>
      </c>
    </row>
    <row r="163" spans="1:3" x14ac:dyDescent="0.25">
      <c r="A163" s="96">
        <v>6</v>
      </c>
      <c r="B163" s="127" t="s">
        <v>212</v>
      </c>
      <c r="C163" s="134">
        <v>2129.2399999999998</v>
      </c>
    </row>
    <row r="164" spans="1:3" ht="24" x14ac:dyDescent="0.25">
      <c r="A164" s="96">
        <v>7</v>
      </c>
      <c r="B164" s="127" t="s">
        <v>214</v>
      </c>
      <c r="C164" s="134">
        <v>477.35</v>
      </c>
    </row>
    <row r="165" spans="1:3" x14ac:dyDescent="0.25">
      <c r="A165" s="157" t="s">
        <v>216</v>
      </c>
      <c r="B165" s="158"/>
      <c r="C165" s="121">
        <f>SUM(C158:C164)</f>
        <v>19262.57</v>
      </c>
    </row>
    <row r="166" spans="1:3" x14ac:dyDescent="0.25">
      <c r="A166" s="128">
        <v>8</v>
      </c>
      <c r="B166" s="127" t="s">
        <v>221</v>
      </c>
      <c r="C166" s="134">
        <v>592.26</v>
      </c>
    </row>
    <row r="167" spans="1:3" x14ac:dyDescent="0.25">
      <c r="A167" s="128">
        <v>9</v>
      </c>
      <c r="B167" s="127" t="s">
        <v>223</v>
      </c>
      <c r="C167" s="134">
        <v>22448</v>
      </c>
    </row>
    <row r="168" spans="1:3" x14ac:dyDescent="0.25">
      <c r="A168" s="128">
        <v>10</v>
      </c>
      <c r="B168" s="127" t="s">
        <v>225</v>
      </c>
      <c r="C168" s="134">
        <v>57</v>
      </c>
    </row>
    <row r="169" spans="1:3" ht="24" x14ac:dyDescent="0.25">
      <c r="A169" s="128">
        <v>11</v>
      </c>
      <c r="B169" s="127" t="s">
        <v>238</v>
      </c>
      <c r="C169" s="134">
        <v>815.87</v>
      </c>
    </row>
    <row r="170" spans="1:3" x14ac:dyDescent="0.25">
      <c r="A170" s="128">
        <v>12</v>
      </c>
      <c r="B170" s="127" t="s">
        <v>228</v>
      </c>
      <c r="C170" s="134">
        <v>205</v>
      </c>
    </row>
    <row r="171" spans="1:3" x14ac:dyDescent="0.25">
      <c r="A171" s="128">
        <v>13</v>
      </c>
      <c r="B171" s="127" t="s">
        <v>229</v>
      </c>
      <c r="C171" s="134">
        <v>556.37</v>
      </c>
    </row>
    <row r="172" spans="1:3" x14ac:dyDescent="0.25">
      <c r="A172" s="128">
        <v>14</v>
      </c>
      <c r="B172" s="127" t="s">
        <v>230</v>
      </c>
      <c r="C172" s="134">
        <v>30</v>
      </c>
    </row>
    <row r="173" spans="1:3" x14ac:dyDescent="0.25">
      <c r="A173" s="128">
        <v>15</v>
      </c>
      <c r="B173" s="127" t="s">
        <v>290</v>
      </c>
      <c r="C173" s="134">
        <v>50</v>
      </c>
    </row>
    <row r="174" spans="1:3" ht="24" x14ac:dyDescent="0.25">
      <c r="A174" s="128">
        <v>16</v>
      </c>
      <c r="B174" s="127" t="s">
        <v>239</v>
      </c>
      <c r="C174" s="134">
        <v>16568.580000000002</v>
      </c>
    </row>
    <row r="175" spans="1:3" x14ac:dyDescent="0.25">
      <c r="A175" s="128">
        <v>17</v>
      </c>
      <c r="B175" s="127" t="s">
        <v>261</v>
      </c>
      <c r="C175" s="134">
        <v>209549.95</v>
      </c>
    </row>
    <row r="176" spans="1:3" x14ac:dyDescent="0.25">
      <c r="A176" s="128">
        <v>18</v>
      </c>
      <c r="B176" s="127" t="s">
        <v>320</v>
      </c>
      <c r="C176" s="134">
        <v>123126.87</v>
      </c>
    </row>
    <row r="177" spans="1:3" x14ac:dyDescent="0.25">
      <c r="A177" s="157" t="s">
        <v>240</v>
      </c>
      <c r="B177" s="158"/>
      <c r="C177" s="121">
        <f>SUM(C166:C176)</f>
        <v>373999.9</v>
      </c>
    </row>
    <row r="178" spans="1:3" x14ac:dyDescent="0.25">
      <c r="A178" s="128">
        <v>19</v>
      </c>
      <c r="B178" s="127" t="s">
        <v>262</v>
      </c>
      <c r="C178" s="134">
        <v>129295</v>
      </c>
    </row>
    <row r="179" spans="1:3" x14ac:dyDescent="0.25">
      <c r="A179" s="128">
        <v>20</v>
      </c>
      <c r="B179" s="127" t="s">
        <v>263</v>
      </c>
      <c r="C179" s="134">
        <v>141980.01</v>
      </c>
    </row>
    <row r="180" spans="1:3" ht="24" x14ac:dyDescent="0.25">
      <c r="A180" s="128">
        <v>21</v>
      </c>
      <c r="B180" s="127" t="s">
        <v>264</v>
      </c>
      <c r="C180" s="134">
        <v>56212.49</v>
      </c>
    </row>
    <row r="181" spans="1:3" x14ac:dyDescent="0.25">
      <c r="A181" s="128">
        <v>22</v>
      </c>
      <c r="B181" s="127" t="s">
        <v>265</v>
      </c>
      <c r="C181" s="134">
        <v>8241.23</v>
      </c>
    </row>
    <row r="182" spans="1:3" x14ac:dyDescent="0.25">
      <c r="A182" s="128">
        <v>23</v>
      </c>
      <c r="B182" s="127" t="s">
        <v>279</v>
      </c>
      <c r="C182" s="134">
        <v>145199.57</v>
      </c>
    </row>
    <row r="183" spans="1:3" x14ac:dyDescent="0.25">
      <c r="A183" s="157" t="s">
        <v>266</v>
      </c>
      <c r="B183" s="158"/>
      <c r="C183" s="121">
        <f>SUM(C178:C182)</f>
        <v>480928.3</v>
      </c>
    </row>
    <row r="184" spans="1:3" x14ac:dyDescent="0.25">
      <c r="A184" s="164" t="s">
        <v>267</v>
      </c>
      <c r="B184" s="165"/>
      <c r="C184" s="122">
        <f>C165+C177+C183</f>
        <v>874190.77</v>
      </c>
    </row>
    <row r="185" spans="1:3" x14ac:dyDescent="0.25">
      <c r="A185" s="120"/>
      <c r="B185" s="161" t="s">
        <v>268</v>
      </c>
      <c r="C185" s="161"/>
    </row>
    <row r="186" spans="1:3" x14ac:dyDescent="0.25">
      <c r="A186" s="96">
        <v>1</v>
      </c>
      <c r="B186" s="127" t="s">
        <v>206</v>
      </c>
      <c r="C186" s="134">
        <v>48940.69</v>
      </c>
    </row>
    <row r="187" spans="1:3" x14ac:dyDescent="0.25">
      <c r="A187" s="96">
        <v>2</v>
      </c>
      <c r="B187" s="127" t="s">
        <v>207</v>
      </c>
      <c r="C187" s="134">
        <v>5395.93</v>
      </c>
    </row>
    <row r="188" spans="1:3" x14ac:dyDescent="0.25">
      <c r="A188" s="96">
        <v>3</v>
      </c>
      <c r="B188" s="127" t="s">
        <v>208</v>
      </c>
      <c r="C188" s="134">
        <v>4093.86</v>
      </c>
    </row>
    <row r="189" spans="1:3" x14ac:dyDescent="0.25">
      <c r="A189" s="96">
        <v>4</v>
      </c>
      <c r="B189" s="127" t="s">
        <v>209</v>
      </c>
      <c r="C189" s="134">
        <v>317.45</v>
      </c>
    </row>
    <row r="190" spans="1:3" x14ac:dyDescent="0.25">
      <c r="A190" s="96">
        <v>5</v>
      </c>
      <c r="B190" s="127" t="s">
        <v>210</v>
      </c>
      <c r="C190" s="134">
        <v>6841.54</v>
      </c>
    </row>
    <row r="191" spans="1:3" x14ac:dyDescent="0.25">
      <c r="A191" s="96">
        <v>6</v>
      </c>
      <c r="B191" s="127" t="s">
        <v>211</v>
      </c>
      <c r="C191" s="134">
        <v>4093.86</v>
      </c>
    </row>
    <row r="192" spans="1:3" x14ac:dyDescent="0.25">
      <c r="A192" s="96">
        <v>7</v>
      </c>
      <c r="B192" s="127" t="s">
        <v>212</v>
      </c>
      <c r="C192" s="134">
        <v>8217.7000000000007</v>
      </c>
    </row>
    <row r="193" spans="1:3" ht="24" x14ac:dyDescent="0.25">
      <c r="A193" s="96">
        <v>8</v>
      </c>
      <c r="B193" s="127" t="s">
        <v>214</v>
      </c>
      <c r="C193" s="134">
        <v>8068.43</v>
      </c>
    </row>
    <row r="194" spans="1:3" x14ac:dyDescent="0.25">
      <c r="A194" s="157" t="s">
        <v>216</v>
      </c>
      <c r="B194" s="158"/>
      <c r="C194" s="121">
        <f>SUM(C186:C193)</f>
        <v>85969.459999999992</v>
      </c>
    </row>
    <row r="195" spans="1:3" x14ac:dyDescent="0.25">
      <c r="A195" s="128">
        <v>9</v>
      </c>
      <c r="B195" s="127" t="s">
        <v>237</v>
      </c>
      <c r="C195" s="134">
        <v>89.7</v>
      </c>
    </row>
    <row r="196" spans="1:3" x14ac:dyDescent="0.25">
      <c r="A196" s="128">
        <v>10</v>
      </c>
      <c r="B196" s="127" t="s">
        <v>317</v>
      </c>
      <c r="C196" s="134">
        <v>2850</v>
      </c>
    </row>
    <row r="197" spans="1:3" x14ac:dyDescent="0.25">
      <c r="A197" s="157" t="s">
        <v>240</v>
      </c>
      <c r="B197" s="158"/>
      <c r="C197" s="121">
        <f>SUM(C195:C196)</f>
        <v>2939.7</v>
      </c>
    </row>
    <row r="198" spans="1:3" x14ac:dyDescent="0.25">
      <c r="A198" s="159" t="s">
        <v>269</v>
      </c>
      <c r="B198" s="160"/>
      <c r="C198" s="122">
        <f>C194+C197</f>
        <v>88909.159999999989</v>
      </c>
    </row>
    <row r="199" spans="1:3" x14ac:dyDescent="0.25">
      <c r="A199" s="120"/>
      <c r="B199" s="161" t="s">
        <v>270</v>
      </c>
      <c r="C199" s="161"/>
    </row>
    <row r="200" spans="1:3" x14ac:dyDescent="0.25">
      <c r="A200" s="96">
        <v>1</v>
      </c>
      <c r="B200" s="127" t="s">
        <v>206</v>
      </c>
      <c r="C200" s="134">
        <v>15108.06</v>
      </c>
    </row>
    <row r="201" spans="1:3" x14ac:dyDescent="0.25">
      <c r="A201" s="96">
        <v>2</v>
      </c>
      <c r="B201" s="127" t="s">
        <v>207</v>
      </c>
      <c r="C201" s="134">
        <v>1334.88</v>
      </c>
    </row>
    <row r="202" spans="1:3" x14ac:dyDescent="0.25">
      <c r="A202" s="96">
        <v>3</v>
      </c>
      <c r="B202" s="127" t="s">
        <v>208</v>
      </c>
      <c r="C202" s="134">
        <v>1068.3800000000001</v>
      </c>
    </row>
    <row r="203" spans="1:3" x14ac:dyDescent="0.25">
      <c r="A203" s="96">
        <v>4</v>
      </c>
      <c r="B203" s="127" t="s">
        <v>209</v>
      </c>
      <c r="C203" s="134">
        <v>43.2</v>
      </c>
    </row>
    <row r="204" spans="1:3" x14ac:dyDescent="0.25">
      <c r="A204" s="96">
        <v>5</v>
      </c>
      <c r="B204" s="127" t="s">
        <v>210</v>
      </c>
      <c r="C204" s="134">
        <v>1259.73</v>
      </c>
    </row>
    <row r="205" spans="1:3" x14ac:dyDescent="0.25">
      <c r="A205" s="96">
        <v>6</v>
      </c>
      <c r="B205" s="127" t="s">
        <v>211</v>
      </c>
      <c r="C205" s="134">
        <v>1068.3800000000001</v>
      </c>
    </row>
    <row r="206" spans="1:3" x14ac:dyDescent="0.25">
      <c r="A206" s="96">
        <v>7</v>
      </c>
      <c r="B206" s="127" t="s">
        <v>212</v>
      </c>
      <c r="C206" s="134">
        <v>2553.44</v>
      </c>
    </row>
    <row r="207" spans="1:3" x14ac:dyDescent="0.25">
      <c r="A207" s="157" t="s">
        <v>216</v>
      </c>
      <c r="B207" s="158"/>
      <c r="C207" s="121">
        <f>SUM(C200:C206)</f>
        <v>22436.07</v>
      </c>
    </row>
    <row r="208" spans="1:3" x14ac:dyDescent="0.25">
      <c r="A208" s="128">
        <v>8</v>
      </c>
      <c r="B208" s="127" t="s">
        <v>225</v>
      </c>
      <c r="C208" s="134">
        <v>394</v>
      </c>
    </row>
    <row r="209" spans="1:3" ht="24" x14ac:dyDescent="0.25">
      <c r="A209" s="128">
        <v>9</v>
      </c>
      <c r="B209" s="127" t="s">
        <v>238</v>
      </c>
      <c r="C209" s="134">
        <v>352.9</v>
      </c>
    </row>
    <row r="210" spans="1:3" x14ac:dyDescent="0.25">
      <c r="A210" s="128">
        <v>10</v>
      </c>
      <c r="B210" s="127" t="s">
        <v>290</v>
      </c>
      <c r="C210" s="134">
        <v>102</v>
      </c>
    </row>
    <row r="211" spans="1:3" x14ac:dyDescent="0.25">
      <c r="A211" s="157" t="s">
        <v>240</v>
      </c>
      <c r="B211" s="158"/>
      <c r="C211" s="121">
        <f>SUM(C208:C210)</f>
        <v>848.9</v>
      </c>
    </row>
    <row r="212" spans="1:3" x14ac:dyDescent="0.25">
      <c r="A212" s="159" t="s">
        <v>271</v>
      </c>
      <c r="B212" s="160"/>
      <c r="C212" s="122">
        <f>C207+C211</f>
        <v>23284.97</v>
      </c>
    </row>
    <row r="213" spans="1:3" x14ac:dyDescent="0.25">
      <c r="A213" s="120"/>
      <c r="B213" s="161" t="s">
        <v>272</v>
      </c>
      <c r="C213" s="161"/>
    </row>
    <row r="214" spans="1:3" x14ac:dyDescent="0.25">
      <c r="A214" s="96">
        <v>1</v>
      </c>
      <c r="B214" s="127" t="s">
        <v>206</v>
      </c>
      <c r="C214" s="134">
        <v>17504.04</v>
      </c>
    </row>
    <row r="215" spans="1:3" x14ac:dyDescent="0.25">
      <c r="A215" s="96">
        <v>2</v>
      </c>
      <c r="B215" s="127" t="s">
        <v>207</v>
      </c>
      <c r="C215" s="134">
        <v>1341.48</v>
      </c>
    </row>
    <row r="216" spans="1:3" x14ac:dyDescent="0.25">
      <c r="A216" s="96">
        <v>3</v>
      </c>
      <c r="B216" s="127" t="s">
        <v>208</v>
      </c>
      <c r="C216" s="134">
        <v>1230.44</v>
      </c>
    </row>
    <row r="217" spans="1:3" x14ac:dyDescent="0.25">
      <c r="A217" s="96">
        <v>4</v>
      </c>
      <c r="B217" s="127" t="s">
        <v>210</v>
      </c>
      <c r="C217" s="134">
        <v>1635.84</v>
      </c>
    </row>
    <row r="218" spans="1:3" x14ac:dyDescent="0.25">
      <c r="A218" s="96">
        <v>5</v>
      </c>
      <c r="B218" s="127" t="s">
        <v>211</v>
      </c>
      <c r="C218" s="134">
        <v>1230.44</v>
      </c>
    </row>
    <row r="219" spans="1:3" x14ac:dyDescent="0.25">
      <c r="A219" s="96">
        <v>6</v>
      </c>
      <c r="B219" s="127" t="s">
        <v>212</v>
      </c>
      <c r="C219" s="134">
        <v>2826.9</v>
      </c>
    </row>
    <row r="220" spans="1:3" ht="24" x14ac:dyDescent="0.25">
      <c r="A220" s="96">
        <v>7</v>
      </c>
      <c r="B220" s="127" t="s">
        <v>214</v>
      </c>
      <c r="C220" s="134">
        <v>432.86</v>
      </c>
    </row>
    <row r="221" spans="1:3" x14ac:dyDescent="0.25">
      <c r="A221" s="157" t="s">
        <v>216</v>
      </c>
      <c r="B221" s="158"/>
      <c r="C221" s="121">
        <f>SUM(C214:C220)</f>
        <v>26202</v>
      </c>
    </row>
    <row r="222" spans="1:3" x14ac:dyDescent="0.25">
      <c r="A222" s="128">
        <v>8</v>
      </c>
      <c r="B222" s="127" t="s">
        <v>221</v>
      </c>
      <c r="C222" s="134">
        <v>94.23</v>
      </c>
    </row>
    <row r="223" spans="1:3" ht="24" x14ac:dyDescent="0.25">
      <c r="A223" s="128">
        <v>9</v>
      </c>
      <c r="B223" s="127" t="s">
        <v>251</v>
      </c>
      <c r="C223" s="134">
        <v>1875</v>
      </c>
    </row>
    <row r="224" spans="1:3" x14ac:dyDescent="0.25">
      <c r="A224" s="128">
        <v>10</v>
      </c>
      <c r="B224" s="127" t="s">
        <v>313</v>
      </c>
      <c r="C224" s="134">
        <v>700</v>
      </c>
    </row>
    <row r="225" spans="1:3" x14ac:dyDescent="0.25">
      <c r="A225" s="128">
        <v>11</v>
      </c>
      <c r="B225" s="127" t="s">
        <v>224</v>
      </c>
      <c r="C225" s="134">
        <v>625.76</v>
      </c>
    </row>
    <row r="226" spans="1:3" x14ac:dyDescent="0.25">
      <c r="A226" s="128">
        <v>12</v>
      </c>
      <c r="B226" s="127" t="s">
        <v>225</v>
      </c>
      <c r="C226" s="134">
        <v>116</v>
      </c>
    </row>
    <row r="227" spans="1:3" ht="24" x14ac:dyDescent="0.25">
      <c r="A227" s="128">
        <v>13</v>
      </c>
      <c r="B227" s="127" t="s">
        <v>238</v>
      </c>
      <c r="C227" s="134">
        <v>20.91</v>
      </c>
    </row>
    <row r="228" spans="1:3" x14ac:dyDescent="0.25">
      <c r="A228" s="157" t="s">
        <v>240</v>
      </c>
      <c r="B228" s="158"/>
      <c r="C228" s="121">
        <f>SUM(C222:C227)</f>
        <v>3431.8999999999996</v>
      </c>
    </row>
    <row r="229" spans="1:3" x14ac:dyDescent="0.25">
      <c r="A229" s="128">
        <v>14</v>
      </c>
      <c r="B229" s="127" t="s">
        <v>315</v>
      </c>
      <c r="C229" s="134">
        <v>192931.74</v>
      </c>
    </row>
    <row r="230" spans="1:3" x14ac:dyDescent="0.25">
      <c r="A230" s="128">
        <v>15</v>
      </c>
      <c r="B230" s="127" t="s">
        <v>273</v>
      </c>
      <c r="C230" s="134">
        <v>119656.26</v>
      </c>
    </row>
    <row r="231" spans="1:3" x14ac:dyDescent="0.25">
      <c r="A231" s="157" t="s">
        <v>234</v>
      </c>
      <c r="B231" s="158"/>
      <c r="C231" s="121">
        <f>SUM(C229:C230)</f>
        <v>312588</v>
      </c>
    </row>
    <row r="232" spans="1:3" x14ac:dyDescent="0.25">
      <c r="A232" s="128">
        <v>16</v>
      </c>
      <c r="B232" s="127" t="s">
        <v>321</v>
      </c>
      <c r="C232" s="134">
        <v>100000</v>
      </c>
    </row>
    <row r="233" spans="1:3" x14ac:dyDescent="0.25">
      <c r="A233" s="157" t="s">
        <v>266</v>
      </c>
      <c r="B233" s="158"/>
      <c r="C233" s="121">
        <f>C232</f>
        <v>100000</v>
      </c>
    </row>
    <row r="234" spans="1:3" x14ac:dyDescent="0.25">
      <c r="A234" s="159" t="s">
        <v>274</v>
      </c>
      <c r="B234" s="160"/>
      <c r="C234" s="122">
        <f>C221+C228+C231+C233</f>
        <v>442221.9</v>
      </c>
    </row>
    <row r="235" spans="1:3" x14ac:dyDescent="0.25">
      <c r="A235" s="120"/>
      <c r="B235" s="161" t="s">
        <v>275</v>
      </c>
      <c r="C235" s="161"/>
    </row>
    <row r="236" spans="1:3" x14ac:dyDescent="0.25">
      <c r="A236" s="96">
        <v>1</v>
      </c>
      <c r="B236" s="127" t="s">
        <v>206</v>
      </c>
      <c r="C236" s="134">
        <v>33042.93</v>
      </c>
    </row>
    <row r="237" spans="1:3" x14ac:dyDescent="0.25">
      <c r="A237" s="96">
        <v>2</v>
      </c>
      <c r="B237" s="127" t="s">
        <v>207</v>
      </c>
      <c r="C237" s="134">
        <v>2853.14</v>
      </c>
    </row>
    <row r="238" spans="1:3" x14ac:dyDescent="0.25">
      <c r="A238" s="96">
        <v>3</v>
      </c>
      <c r="B238" s="127" t="s">
        <v>208</v>
      </c>
      <c r="C238" s="134">
        <v>2264.86</v>
      </c>
    </row>
    <row r="239" spans="1:3" x14ac:dyDescent="0.25">
      <c r="A239" s="96">
        <v>4</v>
      </c>
      <c r="B239" s="127" t="s">
        <v>209</v>
      </c>
      <c r="C239" s="134">
        <v>89.19</v>
      </c>
    </row>
    <row r="240" spans="1:3" x14ac:dyDescent="0.25">
      <c r="A240" s="96">
        <v>5</v>
      </c>
      <c r="B240" s="127" t="s">
        <v>210</v>
      </c>
      <c r="C240" s="134">
        <v>1780.87</v>
      </c>
    </row>
    <row r="241" spans="1:3" x14ac:dyDescent="0.25">
      <c r="A241" s="96">
        <v>6</v>
      </c>
      <c r="B241" s="127" t="s">
        <v>211</v>
      </c>
      <c r="C241" s="134">
        <v>2264.86</v>
      </c>
    </row>
    <row r="242" spans="1:3" x14ac:dyDescent="0.25">
      <c r="A242" s="96">
        <v>7</v>
      </c>
      <c r="B242" s="127" t="s">
        <v>212</v>
      </c>
      <c r="C242" s="134">
        <v>5265.34</v>
      </c>
    </row>
    <row r="243" spans="1:3" x14ac:dyDescent="0.25">
      <c r="A243" s="157" t="s">
        <v>216</v>
      </c>
      <c r="B243" s="158"/>
      <c r="C243" s="121">
        <f>SUM(C236:C242)</f>
        <v>47561.19</v>
      </c>
    </row>
    <row r="244" spans="1:3" x14ac:dyDescent="0.25">
      <c r="A244" s="128">
        <v>8</v>
      </c>
      <c r="B244" s="127" t="s">
        <v>221</v>
      </c>
      <c r="C244" s="134">
        <v>157.36000000000001</v>
      </c>
    </row>
    <row r="245" spans="1:3" ht="24" x14ac:dyDescent="0.25">
      <c r="A245" s="128">
        <v>9</v>
      </c>
      <c r="B245" s="127" t="s">
        <v>251</v>
      </c>
      <c r="C245" s="134">
        <v>3900</v>
      </c>
    </row>
    <row r="246" spans="1:3" x14ac:dyDescent="0.25">
      <c r="A246" s="128">
        <v>10</v>
      </c>
      <c r="B246" s="127" t="s">
        <v>286</v>
      </c>
      <c r="C246" s="134">
        <v>1581.21</v>
      </c>
    </row>
    <row r="247" spans="1:3" x14ac:dyDescent="0.25">
      <c r="A247" s="128">
        <v>11</v>
      </c>
      <c r="B247" s="127" t="s">
        <v>225</v>
      </c>
      <c r="C247" s="134">
        <v>299.64999999999998</v>
      </c>
    </row>
    <row r="248" spans="1:3" ht="24" x14ac:dyDescent="0.25">
      <c r="A248" s="128">
        <v>12</v>
      </c>
      <c r="B248" s="127" t="s">
        <v>238</v>
      </c>
      <c r="C248" s="134">
        <v>181.66</v>
      </c>
    </row>
    <row r="249" spans="1:3" x14ac:dyDescent="0.25">
      <c r="A249" s="157" t="s">
        <v>240</v>
      </c>
      <c r="B249" s="158"/>
      <c r="C249" s="121">
        <f>SUM(C244:C248)</f>
        <v>6119.8799999999992</v>
      </c>
    </row>
    <row r="250" spans="1:3" x14ac:dyDescent="0.25">
      <c r="A250" s="159" t="s">
        <v>276</v>
      </c>
      <c r="B250" s="160"/>
      <c r="C250" s="122">
        <f>C243+C249</f>
        <v>53681.07</v>
      </c>
    </row>
    <row r="251" spans="1:3" x14ac:dyDescent="0.25">
      <c r="A251" s="120"/>
      <c r="B251" s="161" t="s">
        <v>277</v>
      </c>
      <c r="C251" s="161"/>
    </row>
    <row r="252" spans="1:3" x14ac:dyDescent="0.25">
      <c r="A252" s="96">
        <v>1</v>
      </c>
      <c r="B252" s="127" t="s">
        <v>206</v>
      </c>
      <c r="C252" s="134">
        <v>23368.41</v>
      </c>
    </row>
    <row r="253" spans="1:3" x14ac:dyDescent="0.25">
      <c r="A253" s="96">
        <v>2</v>
      </c>
      <c r="B253" s="127" t="s">
        <v>207</v>
      </c>
      <c r="C253" s="134">
        <v>2273.08</v>
      </c>
    </row>
    <row r="254" spans="1:3" x14ac:dyDescent="0.25">
      <c r="A254" s="96">
        <v>3</v>
      </c>
      <c r="B254" s="127" t="s">
        <v>208</v>
      </c>
      <c r="C254" s="134">
        <v>1745.8</v>
      </c>
    </row>
    <row r="255" spans="1:3" x14ac:dyDescent="0.25">
      <c r="A255" s="96">
        <v>4</v>
      </c>
      <c r="B255" s="127" t="s">
        <v>209</v>
      </c>
      <c r="C255" s="134">
        <v>49.57</v>
      </c>
    </row>
    <row r="256" spans="1:3" x14ac:dyDescent="0.25">
      <c r="A256" s="96">
        <v>5</v>
      </c>
      <c r="B256" s="127" t="s">
        <v>210</v>
      </c>
      <c r="C256" s="134">
        <v>2723.06</v>
      </c>
    </row>
    <row r="257" spans="1:3" x14ac:dyDescent="0.25">
      <c r="A257" s="96">
        <v>6</v>
      </c>
      <c r="B257" s="127" t="s">
        <v>211</v>
      </c>
      <c r="C257" s="134">
        <v>1745.8</v>
      </c>
    </row>
    <row r="258" spans="1:3" x14ac:dyDescent="0.25">
      <c r="A258" s="96">
        <v>7</v>
      </c>
      <c r="B258" s="127" t="s">
        <v>212</v>
      </c>
      <c r="C258" s="134">
        <v>4214.87</v>
      </c>
    </row>
    <row r="259" spans="1:3" ht="24" x14ac:dyDescent="0.25">
      <c r="A259" s="96">
        <v>8</v>
      </c>
      <c r="B259" s="127" t="s">
        <v>214</v>
      </c>
      <c r="C259" s="134">
        <v>541.79999999999995</v>
      </c>
    </row>
    <row r="260" spans="1:3" x14ac:dyDescent="0.25">
      <c r="A260" s="157" t="s">
        <v>216</v>
      </c>
      <c r="B260" s="158"/>
      <c r="C260" s="121">
        <f>SUM(C252:C259)</f>
        <v>36662.39</v>
      </c>
    </row>
    <row r="261" spans="1:3" x14ac:dyDescent="0.25">
      <c r="A261" s="128">
        <v>9</v>
      </c>
      <c r="B261" s="127" t="s">
        <v>221</v>
      </c>
      <c r="C261" s="134">
        <v>332.98</v>
      </c>
    </row>
    <row r="262" spans="1:3" ht="24" x14ac:dyDescent="0.25">
      <c r="A262" s="128">
        <v>10</v>
      </c>
      <c r="B262" s="127" t="s">
        <v>251</v>
      </c>
      <c r="C262" s="134">
        <v>21900</v>
      </c>
    </row>
    <row r="263" spans="1:3" x14ac:dyDescent="0.25">
      <c r="A263" s="128">
        <v>11</v>
      </c>
      <c r="B263" s="127" t="s">
        <v>223</v>
      </c>
      <c r="C263" s="134">
        <v>1375</v>
      </c>
    </row>
    <row r="264" spans="1:3" x14ac:dyDescent="0.25">
      <c r="A264" s="128">
        <v>12</v>
      </c>
      <c r="B264" s="127" t="s">
        <v>245</v>
      </c>
      <c r="C264" s="134">
        <v>899.59</v>
      </c>
    </row>
    <row r="265" spans="1:3" x14ac:dyDescent="0.25">
      <c r="A265" s="128">
        <v>13</v>
      </c>
      <c r="B265" s="127" t="s">
        <v>313</v>
      </c>
      <c r="C265" s="134">
        <v>2068</v>
      </c>
    </row>
    <row r="266" spans="1:3" x14ac:dyDescent="0.25">
      <c r="A266" s="128">
        <v>14</v>
      </c>
      <c r="B266" s="127" t="s">
        <v>224</v>
      </c>
      <c r="C266" s="134">
        <v>202.59</v>
      </c>
    </row>
    <row r="267" spans="1:3" x14ac:dyDescent="0.25">
      <c r="A267" s="128">
        <v>15</v>
      </c>
      <c r="B267" s="127" t="s">
        <v>225</v>
      </c>
      <c r="C267" s="134">
        <v>180.8</v>
      </c>
    </row>
    <row r="268" spans="1:3" ht="24" x14ac:dyDescent="0.25">
      <c r="A268" s="128">
        <v>16</v>
      </c>
      <c r="B268" s="127" t="s">
        <v>238</v>
      </c>
      <c r="C268" s="134">
        <v>229.61</v>
      </c>
    </row>
    <row r="269" spans="1:3" x14ac:dyDescent="0.25">
      <c r="A269" s="128">
        <v>17</v>
      </c>
      <c r="B269" s="127" t="s">
        <v>229</v>
      </c>
      <c r="C269" s="134">
        <v>233.1</v>
      </c>
    </row>
    <row r="270" spans="1:3" x14ac:dyDescent="0.25">
      <c r="A270" s="157" t="s">
        <v>240</v>
      </c>
      <c r="B270" s="158"/>
      <c r="C270" s="121">
        <f>SUM(C261:C269)</f>
        <v>27421.67</v>
      </c>
    </row>
    <row r="271" spans="1:3" x14ac:dyDescent="0.25">
      <c r="A271" s="128">
        <v>18</v>
      </c>
      <c r="B271" s="127" t="s">
        <v>322</v>
      </c>
      <c r="C271" s="134">
        <v>5947.79</v>
      </c>
    </row>
    <row r="272" spans="1:3" x14ac:dyDescent="0.25">
      <c r="A272" s="128">
        <v>19</v>
      </c>
      <c r="B272" s="127" t="s">
        <v>262</v>
      </c>
      <c r="C272" s="134">
        <v>36211.25</v>
      </c>
    </row>
    <row r="273" spans="1:3" x14ac:dyDescent="0.25">
      <c r="A273" s="128">
        <v>20</v>
      </c>
      <c r="B273" s="127" t="s">
        <v>263</v>
      </c>
      <c r="C273" s="134">
        <v>719929.06</v>
      </c>
    </row>
    <row r="274" spans="1:3" x14ac:dyDescent="0.25">
      <c r="A274" s="128">
        <v>21</v>
      </c>
      <c r="B274" s="127" t="s">
        <v>323</v>
      </c>
      <c r="C274" s="134">
        <v>149999.98000000001</v>
      </c>
    </row>
    <row r="275" spans="1:3" x14ac:dyDescent="0.25">
      <c r="A275" s="128">
        <v>22</v>
      </c>
      <c r="B275" s="127" t="s">
        <v>278</v>
      </c>
      <c r="C275" s="134">
        <v>100124.14</v>
      </c>
    </row>
    <row r="276" spans="1:3" x14ac:dyDescent="0.25">
      <c r="A276" s="128">
        <v>23</v>
      </c>
      <c r="B276" s="127" t="s">
        <v>279</v>
      </c>
      <c r="C276" s="134">
        <v>1040000</v>
      </c>
    </row>
    <row r="277" spans="1:3" x14ac:dyDescent="0.25">
      <c r="A277" s="157" t="s">
        <v>266</v>
      </c>
      <c r="B277" s="158"/>
      <c r="C277" s="121">
        <f>SUM(C271:C276)</f>
        <v>2052212.2200000002</v>
      </c>
    </row>
    <row r="278" spans="1:3" x14ac:dyDescent="0.25">
      <c r="A278" s="159" t="s">
        <v>280</v>
      </c>
      <c r="B278" s="160"/>
      <c r="C278" s="122">
        <f>C260+C270+C277</f>
        <v>2116296.2800000003</v>
      </c>
    </row>
    <row r="279" spans="1:3" x14ac:dyDescent="0.25">
      <c r="A279" s="120"/>
      <c r="B279" s="123" t="s">
        <v>281</v>
      </c>
      <c r="C279" s="124"/>
    </row>
    <row r="280" spans="1:3" x14ac:dyDescent="0.25">
      <c r="A280" s="96">
        <v>1</v>
      </c>
      <c r="B280" s="127" t="s">
        <v>206</v>
      </c>
      <c r="C280" s="134">
        <v>8669.43</v>
      </c>
    </row>
    <row r="281" spans="1:3" x14ac:dyDescent="0.25">
      <c r="A281" s="96">
        <v>2</v>
      </c>
      <c r="B281" s="127" t="s">
        <v>207</v>
      </c>
      <c r="C281" s="134">
        <v>859.64</v>
      </c>
    </row>
    <row r="282" spans="1:3" x14ac:dyDescent="0.25">
      <c r="A282" s="96">
        <v>3</v>
      </c>
      <c r="B282" s="127" t="s">
        <v>208</v>
      </c>
      <c r="C282" s="134">
        <v>635.59</v>
      </c>
    </row>
    <row r="283" spans="1:3" x14ac:dyDescent="0.25">
      <c r="A283" s="96">
        <v>4</v>
      </c>
      <c r="B283" s="127" t="s">
        <v>209</v>
      </c>
      <c r="C283" s="134">
        <v>22.46</v>
      </c>
    </row>
    <row r="284" spans="1:3" x14ac:dyDescent="0.25">
      <c r="A284" s="96">
        <v>5</v>
      </c>
      <c r="B284" s="127" t="s">
        <v>282</v>
      </c>
      <c r="C284" s="134">
        <v>12.62</v>
      </c>
    </row>
    <row r="285" spans="1:3" x14ac:dyDescent="0.25">
      <c r="A285" s="96">
        <v>6</v>
      </c>
      <c r="B285" s="127" t="s">
        <v>210</v>
      </c>
      <c r="C285" s="134">
        <v>1090.1199999999999</v>
      </c>
    </row>
    <row r="286" spans="1:3" x14ac:dyDescent="0.25">
      <c r="A286" s="96">
        <v>7</v>
      </c>
      <c r="B286" s="127" t="s">
        <v>211</v>
      </c>
      <c r="C286" s="134">
        <v>635.59</v>
      </c>
    </row>
    <row r="287" spans="1:3" x14ac:dyDescent="0.25">
      <c r="A287" s="96">
        <v>8</v>
      </c>
      <c r="B287" s="127" t="s">
        <v>212</v>
      </c>
      <c r="C287" s="134">
        <v>1422</v>
      </c>
    </row>
    <row r="288" spans="1:3" x14ac:dyDescent="0.25">
      <c r="A288" s="157" t="s">
        <v>216</v>
      </c>
      <c r="B288" s="158"/>
      <c r="C288" s="121">
        <f>SUM(C280:C287)</f>
        <v>13347.45</v>
      </c>
    </row>
    <row r="289" spans="1:3" x14ac:dyDescent="0.25">
      <c r="A289" s="159" t="s">
        <v>283</v>
      </c>
      <c r="B289" s="160"/>
      <c r="C289" s="122">
        <f>C288</f>
        <v>13347.45</v>
      </c>
    </row>
    <row r="290" spans="1:3" x14ac:dyDescent="0.25">
      <c r="A290" s="120"/>
      <c r="B290" s="161" t="s">
        <v>284</v>
      </c>
      <c r="C290" s="161"/>
    </row>
    <row r="291" spans="1:3" x14ac:dyDescent="0.25">
      <c r="A291" s="96">
        <v>1</v>
      </c>
      <c r="B291" s="127" t="s">
        <v>206</v>
      </c>
      <c r="C291" s="134">
        <v>530903.57999999996</v>
      </c>
    </row>
    <row r="292" spans="1:3" x14ac:dyDescent="0.25">
      <c r="A292" s="96">
        <v>2</v>
      </c>
      <c r="B292" s="127" t="s">
        <v>207</v>
      </c>
      <c r="C292" s="134">
        <v>50659.55</v>
      </c>
    </row>
    <row r="293" spans="1:3" x14ac:dyDescent="0.25">
      <c r="A293" s="96">
        <v>3</v>
      </c>
      <c r="B293" s="127" t="s">
        <v>208</v>
      </c>
      <c r="C293" s="134">
        <v>38716.379999999997</v>
      </c>
    </row>
    <row r="294" spans="1:3" x14ac:dyDescent="0.25">
      <c r="A294" s="96">
        <v>4</v>
      </c>
      <c r="B294" s="127" t="s">
        <v>282</v>
      </c>
      <c r="C294" s="134">
        <v>5934.86</v>
      </c>
    </row>
    <row r="295" spans="1:3" x14ac:dyDescent="0.25">
      <c r="A295" s="96">
        <v>5</v>
      </c>
      <c r="B295" s="127" t="s">
        <v>210</v>
      </c>
      <c r="C295" s="134">
        <v>38461.199999999997</v>
      </c>
    </row>
    <row r="296" spans="1:3" x14ac:dyDescent="0.25">
      <c r="A296" s="96">
        <v>6</v>
      </c>
      <c r="B296" s="127" t="s">
        <v>211</v>
      </c>
      <c r="C296" s="134">
        <v>38716.379999999997</v>
      </c>
    </row>
    <row r="297" spans="1:3" x14ac:dyDescent="0.25">
      <c r="A297" s="96">
        <v>7</v>
      </c>
      <c r="B297" s="127" t="s">
        <v>212</v>
      </c>
      <c r="C297" s="134">
        <v>82897.61</v>
      </c>
    </row>
    <row r="298" spans="1:3" ht="24" x14ac:dyDescent="0.25">
      <c r="A298" s="96">
        <v>8</v>
      </c>
      <c r="B298" s="127" t="s">
        <v>214</v>
      </c>
      <c r="C298" s="134">
        <v>27503.599999999999</v>
      </c>
    </row>
    <row r="299" spans="1:3" x14ac:dyDescent="0.25">
      <c r="A299" s="157" t="s">
        <v>216</v>
      </c>
      <c r="B299" s="158"/>
      <c r="C299" s="121">
        <f>SUM(C291:C298)</f>
        <v>813793.15999999992</v>
      </c>
    </row>
    <row r="300" spans="1:3" x14ac:dyDescent="0.25">
      <c r="A300" s="128">
        <v>9</v>
      </c>
      <c r="B300" s="127" t="s">
        <v>221</v>
      </c>
      <c r="C300" s="134">
        <v>285.54000000000002</v>
      </c>
    </row>
    <row r="301" spans="1:3" x14ac:dyDescent="0.25">
      <c r="A301" s="128">
        <v>10</v>
      </c>
      <c r="B301" s="127" t="s">
        <v>285</v>
      </c>
      <c r="C301" s="134">
        <v>119927.5</v>
      </c>
    </row>
    <row r="302" spans="1:3" x14ac:dyDescent="0.25">
      <c r="A302" s="128">
        <v>11</v>
      </c>
      <c r="B302" s="127" t="s">
        <v>252</v>
      </c>
      <c r="C302" s="134">
        <v>144</v>
      </c>
    </row>
    <row r="303" spans="1:3" x14ac:dyDescent="0.25">
      <c r="A303" s="128">
        <v>12</v>
      </c>
      <c r="B303" s="127" t="s">
        <v>286</v>
      </c>
      <c r="C303" s="134">
        <v>9702.2000000000007</v>
      </c>
    </row>
    <row r="304" spans="1:3" x14ac:dyDescent="0.25">
      <c r="A304" s="128">
        <v>13</v>
      </c>
      <c r="B304" s="127" t="s">
        <v>313</v>
      </c>
      <c r="C304" s="134">
        <v>1068</v>
      </c>
    </row>
    <row r="305" spans="1:3" x14ac:dyDescent="0.25">
      <c r="A305" s="128">
        <v>14</v>
      </c>
      <c r="B305" s="127" t="s">
        <v>287</v>
      </c>
      <c r="C305" s="134">
        <v>970</v>
      </c>
    </row>
    <row r="306" spans="1:3" x14ac:dyDescent="0.25">
      <c r="A306" s="128">
        <v>15</v>
      </c>
      <c r="B306" s="127" t="s">
        <v>224</v>
      </c>
      <c r="C306" s="134">
        <v>305.69</v>
      </c>
    </row>
    <row r="307" spans="1:3" x14ac:dyDescent="0.25">
      <c r="A307" s="128">
        <v>16</v>
      </c>
      <c r="B307" s="127" t="s">
        <v>288</v>
      </c>
      <c r="C307" s="134">
        <v>879.5</v>
      </c>
    </row>
    <row r="308" spans="1:3" x14ac:dyDescent="0.25">
      <c r="A308" s="128">
        <v>17</v>
      </c>
      <c r="B308" s="127" t="s">
        <v>225</v>
      </c>
      <c r="C308" s="134">
        <v>298.60000000000002</v>
      </c>
    </row>
    <row r="309" spans="1:3" x14ac:dyDescent="0.25">
      <c r="A309" s="128">
        <v>18</v>
      </c>
      <c r="B309" s="127" t="s">
        <v>289</v>
      </c>
      <c r="C309" s="134">
        <v>31285.57</v>
      </c>
    </row>
    <row r="310" spans="1:3" ht="24" x14ac:dyDescent="0.25">
      <c r="A310" s="128">
        <v>19</v>
      </c>
      <c r="B310" s="127" t="s">
        <v>238</v>
      </c>
      <c r="C310" s="134">
        <v>4349.17</v>
      </c>
    </row>
    <row r="311" spans="1:3" x14ac:dyDescent="0.25">
      <c r="A311" s="128">
        <v>20</v>
      </c>
      <c r="B311" s="127" t="s">
        <v>228</v>
      </c>
      <c r="C311" s="134">
        <v>465</v>
      </c>
    </row>
    <row r="312" spans="1:3" x14ac:dyDescent="0.25">
      <c r="A312" s="128">
        <v>21</v>
      </c>
      <c r="B312" s="127" t="s">
        <v>229</v>
      </c>
      <c r="C312" s="134">
        <v>1168.49</v>
      </c>
    </row>
    <row r="313" spans="1:3" x14ac:dyDescent="0.25">
      <c r="A313" s="128">
        <v>22</v>
      </c>
      <c r="B313" s="127" t="s">
        <v>230</v>
      </c>
      <c r="C313" s="134">
        <v>180</v>
      </c>
    </row>
    <row r="314" spans="1:3" x14ac:dyDescent="0.25">
      <c r="A314" s="128">
        <v>23</v>
      </c>
      <c r="B314" s="127" t="s">
        <v>290</v>
      </c>
      <c r="C314" s="134">
        <v>4835</v>
      </c>
    </row>
    <row r="315" spans="1:3" x14ac:dyDescent="0.25">
      <c r="A315" s="128">
        <v>24</v>
      </c>
      <c r="B315" s="127" t="s">
        <v>291</v>
      </c>
      <c r="C315" s="134">
        <v>38760.61</v>
      </c>
    </row>
    <row r="316" spans="1:3" x14ac:dyDescent="0.25">
      <c r="A316" s="128">
        <v>25</v>
      </c>
      <c r="B316" s="127" t="s">
        <v>292</v>
      </c>
      <c r="C316" s="134">
        <v>8331.1</v>
      </c>
    </row>
    <row r="317" spans="1:3" x14ac:dyDescent="0.25">
      <c r="A317" s="128">
        <v>26</v>
      </c>
      <c r="B317" s="127" t="s">
        <v>320</v>
      </c>
      <c r="C317" s="134">
        <v>175885.19999999998</v>
      </c>
    </row>
    <row r="318" spans="1:3" x14ac:dyDescent="0.25">
      <c r="A318" s="157" t="s">
        <v>240</v>
      </c>
      <c r="B318" s="158"/>
      <c r="C318" s="121">
        <f>SUM(C300:C317)</f>
        <v>398841.17</v>
      </c>
    </row>
    <row r="319" spans="1:3" x14ac:dyDescent="0.25">
      <c r="A319" s="128">
        <v>27</v>
      </c>
      <c r="B319" s="127" t="s">
        <v>254</v>
      </c>
      <c r="C319" s="134">
        <v>29759.38</v>
      </c>
    </row>
    <row r="320" spans="1:3" x14ac:dyDescent="0.25">
      <c r="A320" s="128">
        <v>28</v>
      </c>
      <c r="B320" s="127" t="s">
        <v>255</v>
      </c>
      <c r="C320" s="134">
        <v>5310.09</v>
      </c>
    </row>
    <row r="321" spans="1:3" x14ac:dyDescent="0.25">
      <c r="A321" s="128">
        <v>29</v>
      </c>
      <c r="B321" s="127" t="s">
        <v>256</v>
      </c>
      <c r="C321" s="134">
        <v>4695</v>
      </c>
    </row>
    <row r="322" spans="1:3" x14ac:dyDescent="0.25">
      <c r="A322" s="128">
        <v>30</v>
      </c>
      <c r="B322" s="127" t="s">
        <v>257</v>
      </c>
      <c r="C322" s="134">
        <v>160.63</v>
      </c>
    </row>
    <row r="323" spans="1:3" x14ac:dyDescent="0.25">
      <c r="A323" s="157" t="s">
        <v>258</v>
      </c>
      <c r="B323" s="158"/>
      <c r="C323" s="121">
        <f>SUM(C319:C322)</f>
        <v>39925.1</v>
      </c>
    </row>
    <row r="324" spans="1:3" x14ac:dyDescent="0.25">
      <c r="A324" s="128">
        <v>31</v>
      </c>
      <c r="B324" s="127" t="s">
        <v>324</v>
      </c>
      <c r="C324" s="134">
        <v>30000</v>
      </c>
    </row>
    <row r="325" spans="1:3" x14ac:dyDescent="0.25">
      <c r="A325" s="157" t="s">
        <v>266</v>
      </c>
      <c r="B325" s="158"/>
      <c r="C325" s="121">
        <f>SUM(C324)</f>
        <v>30000</v>
      </c>
    </row>
    <row r="326" spans="1:3" x14ac:dyDescent="0.25">
      <c r="A326" s="159" t="s">
        <v>293</v>
      </c>
      <c r="B326" s="160"/>
      <c r="C326" s="122">
        <f>C299+C318+C323+C325</f>
        <v>1282559.43</v>
      </c>
    </row>
    <row r="327" spans="1:3" x14ac:dyDescent="0.25">
      <c r="A327" s="120"/>
      <c r="B327" s="161" t="s">
        <v>294</v>
      </c>
      <c r="C327" s="161"/>
    </row>
    <row r="328" spans="1:3" x14ac:dyDescent="0.25">
      <c r="A328" s="128">
        <v>1</v>
      </c>
      <c r="B328" s="127" t="s">
        <v>206</v>
      </c>
      <c r="C328" s="134">
        <v>41686.76</v>
      </c>
    </row>
    <row r="329" spans="1:3" x14ac:dyDescent="0.25">
      <c r="A329" s="128">
        <v>2</v>
      </c>
      <c r="B329" s="127" t="s">
        <v>207</v>
      </c>
      <c r="C329" s="134">
        <v>3690.98</v>
      </c>
    </row>
    <row r="330" spans="1:3" x14ac:dyDescent="0.25">
      <c r="A330" s="128">
        <v>3</v>
      </c>
      <c r="B330" s="127" t="s">
        <v>208</v>
      </c>
      <c r="C330" s="134">
        <v>2950.02</v>
      </c>
    </row>
    <row r="331" spans="1:3" x14ac:dyDescent="0.25">
      <c r="A331" s="128">
        <v>4</v>
      </c>
      <c r="B331" s="127" t="s">
        <v>209</v>
      </c>
      <c r="C331" s="134">
        <v>133.9</v>
      </c>
    </row>
    <row r="332" spans="1:3" x14ac:dyDescent="0.25">
      <c r="A332" s="128">
        <v>5</v>
      </c>
      <c r="B332" s="127" t="s">
        <v>210</v>
      </c>
      <c r="C332" s="134">
        <v>3608.4</v>
      </c>
    </row>
    <row r="333" spans="1:3" x14ac:dyDescent="0.25">
      <c r="A333" s="128">
        <v>6</v>
      </c>
      <c r="B333" s="127" t="s">
        <v>211</v>
      </c>
      <c r="C333" s="134">
        <v>2950.02</v>
      </c>
    </row>
    <row r="334" spans="1:3" x14ac:dyDescent="0.25">
      <c r="A334" s="128">
        <v>7</v>
      </c>
      <c r="B334" s="127" t="s">
        <v>212</v>
      </c>
      <c r="C334" s="134">
        <v>6716.52</v>
      </c>
    </row>
    <row r="335" spans="1:3" ht="24" x14ac:dyDescent="0.25">
      <c r="A335" s="128">
        <v>8</v>
      </c>
      <c r="B335" s="127" t="s">
        <v>214</v>
      </c>
      <c r="C335" s="134">
        <v>212.56</v>
      </c>
    </row>
    <row r="336" spans="1:3" x14ac:dyDescent="0.25">
      <c r="A336" s="157" t="s">
        <v>216</v>
      </c>
      <c r="B336" s="158"/>
      <c r="C336" s="121">
        <f>SUM(C328:C335)</f>
        <v>61949.16</v>
      </c>
    </row>
    <row r="337" spans="1:3" x14ac:dyDescent="0.25">
      <c r="A337" s="128">
        <v>9</v>
      </c>
      <c r="B337" s="127" t="s">
        <v>286</v>
      </c>
      <c r="C337" s="134">
        <v>2635.35</v>
      </c>
    </row>
    <row r="338" spans="1:3" x14ac:dyDescent="0.25">
      <c r="A338" s="128">
        <v>10</v>
      </c>
      <c r="B338" s="127" t="s">
        <v>313</v>
      </c>
      <c r="C338" s="134">
        <v>534</v>
      </c>
    </row>
    <row r="339" spans="1:3" ht="24" x14ac:dyDescent="0.25">
      <c r="A339" s="128">
        <v>11</v>
      </c>
      <c r="B339" s="127" t="s">
        <v>238</v>
      </c>
      <c r="C339" s="134">
        <v>202.24</v>
      </c>
    </row>
    <row r="340" spans="1:3" x14ac:dyDescent="0.25">
      <c r="A340" s="128">
        <v>12</v>
      </c>
      <c r="B340" s="127" t="s">
        <v>290</v>
      </c>
      <c r="C340" s="134">
        <v>112.5</v>
      </c>
    </row>
    <row r="341" spans="1:3" ht="24" x14ac:dyDescent="0.25">
      <c r="A341" s="128">
        <v>13</v>
      </c>
      <c r="B341" s="127" t="s">
        <v>239</v>
      </c>
      <c r="C341" s="134">
        <v>1993.35</v>
      </c>
    </row>
    <row r="342" spans="1:3" x14ac:dyDescent="0.25">
      <c r="A342" s="157" t="s">
        <v>240</v>
      </c>
      <c r="B342" s="158"/>
      <c r="C342" s="121">
        <f>SUM(C337:C341)</f>
        <v>5477.4400000000005</v>
      </c>
    </row>
    <row r="343" spans="1:3" x14ac:dyDescent="0.25">
      <c r="A343" s="128">
        <v>14</v>
      </c>
      <c r="B343" s="127" t="s">
        <v>254</v>
      </c>
      <c r="C343" s="134">
        <v>2070.0300000000002</v>
      </c>
    </row>
    <row r="344" spans="1:3" x14ac:dyDescent="0.25">
      <c r="A344" s="128">
        <v>15</v>
      </c>
      <c r="B344" s="127" t="s">
        <v>256</v>
      </c>
      <c r="C344" s="134">
        <v>400</v>
      </c>
    </row>
    <row r="345" spans="1:3" x14ac:dyDescent="0.25">
      <c r="A345" s="128">
        <v>16</v>
      </c>
      <c r="B345" s="127" t="s">
        <v>257</v>
      </c>
      <c r="C345" s="134">
        <v>49.95</v>
      </c>
    </row>
    <row r="346" spans="1:3" x14ac:dyDescent="0.25">
      <c r="A346" s="157" t="s">
        <v>258</v>
      </c>
      <c r="B346" s="158"/>
      <c r="C346" s="121">
        <f>SUM(C343:C345)</f>
        <v>2519.98</v>
      </c>
    </row>
    <row r="347" spans="1:3" x14ac:dyDescent="0.25">
      <c r="A347" s="159" t="s">
        <v>295</v>
      </c>
      <c r="B347" s="160"/>
      <c r="C347" s="122">
        <f>C336+C342+C346</f>
        <v>69946.58</v>
      </c>
    </row>
    <row r="348" spans="1:3" x14ac:dyDescent="0.25">
      <c r="A348" s="120"/>
      <c r="B348" s="161" t="s">
        <v>296</v>
      </c>
      <c r="C348" s="161"/>
    </row>
    <row r="349" spans="1:3" x14ac:dyDescent="0.25">
      <c r="A349" s="96">
        <v>1</v>
      </c>
      <c r="B349" s="127" t="s">
        <v>206</v>
      </c>
      <c r="C349" s="134">
        <v>46339.64</v>
      </c>
    </row>
    <row r="350" spans="1:3" x14ac:dyDescent="0.25">
      <c r="A350" s="96">
        <v>2</v>
      </c>
      <c r="B350" s="127" t="s">
        <v>207</v>
      </c>
      <c r="C350" s="134">
        <v>3701.1</v>
      </c>
    </row>
    <row r="351" spans="1:3" x14ac:dyDescent="0.25">
      <c r="A351" s="96">
        <v>3</v>
      </c>
      <c r="B351" s="127" t="s">
        <v>208</v>
      </c>
      <c r="C351" s="134">
        <v>3001.09</v>
      </c>
    </row>
    <row r="352" spans="1:3" x14ac:dyDescent="0.25">
      <c r="A352" s="96">
        <v>4</v>
      </c>
      <c r="B352" s="127" t="s">
        <v>282</v>
      </c>
      <c r="C352" s="134">
        <v>500</v>
      </c>
    </row>
    <row r="353" spans="1:3" x14ac:dyDescent="0.25">
      <c r="A353" s="96">
        <v>5</v>
      </c>
      <c r="B353" s="127" t="s">
        <v>210</v>
      </c>
      <c r="C353" s="134">
        <v>110.64</v>
      </c>
    </row>
    <row r="354" spans="1:3" x14ac:dyDescent="0.25">
      <c r="A354" s="96">
        <v>6</v>
      </c>
      <c r="B354" s="127" t="s">
        <v>211</v>
      </c>
      <c r="C354" s="134">
        <v>3001.09</v>
      </c>
    </row>
    <row r="355" spans="1:3" x14ac:dyDescent="0.25">
      <c r="A355" s="96">
        <v>7</v>
      </c>
      <c r="B355" s="127" t="s">
        <v>212</v>
      </c>
      <c r="C355" s="134">
        <v>6368.93</v>
      </c>
    </row>
    <row r="356" spans="1:3" x14ac:dyDescent="0.25">
      <c r="A356" s="157" t="s">
        <v>216</v>
      </c>
      <c r="B356" s="158"/>
      <c r="C356" s="121">
        <f>SUM(C349:C355)</f>
        <v>63022.49</v>
      </c>
    </row>
    <row r="357" spans="1:3" ht="15" customHeight="1" x14ac:dyDescent="0.25">
      <c r="A357" s="128">
        <v>8</v>
      </c>
      <c r="B357" s="127" t="s">
        <v>238</v>
      </c>
      <c r="C357" s="134">
        <v>2115.08</v>
      </c>
    </row>
    <row r="358" spans="1:3" x14ac:dyDescent="0.25">
      <c r="A358" s="157" t="s">
        <v>240</v>
      </c>
      <c r="B358" s="158"/>
      <c r="C358" s="121">
        <f>SUM(C357)</f>
        <v>2115.08</v>
      </c>
    </row>
    <row r="359" spans="1:3" x14ac:dyDescent="0.25">
      <c r="A359" s="128">
        <v>9</v>
      </c>
      <c r="B359" s="127" t="s">
        <v>254</v>
      </c>
      <c r="C359" s="134">
        <v>833</v>
      </c>
    </row>
    <row r="360" spans="1:3" x14ac:dyDescent="0.25">
      <c r="A360" s="128">
        <v>10</v>
      </c>
      <c r="B360" s="127" t="s">
        <v>255</v>
      </c>
      <c r="C360" s="134">
        <v>1488.5</v>
      </c>
    </row>
    <row r="361" spans="1:3" x14ac:dyDescent="0.25">
      <c r="A361" s="157" t="s">
        <v>258</v>
      </c>
      <c r="B361" s="158"/>
      <c r="C361" s="121">
        <f>SUM(C359:C360)</f>
        <v>2321.5</v>
      </c>
    </row>
    <row r="362" spans="1:3" x14ac:dyDescent="0.25">
      <c r="A362" s="128">
        <v>11</v>
      </c>
      <c r="B362" s="127" t="s">
        <v>323</v>
      </c>
      <c r="C362" s="134">
        <v>20000</v>
      </c>
    </row>
    <row r="363" spans="1:3" x14ac:dyDescent="0.25">
      <c r="A363" s="157" t="s">
        <v>266</v>
      </c>
      <c r="B363" s="158"/>
      <c r="C363" s="121">
        <f>SUM(C362)</f>
        <v>20000</v>
      </c>
    </row>
    <row r="364" spans="1:3" x14ac:dyDescent="0.25">
      <c r="A364" s="159" t="s">
        <v>297</v>
      </c>
      <c r="B364" s="160"/>
      <c r="C364" s="122">
        <f>C356+C358+C361+C363</f>
        <v>87459.07</v>
      </c>
    </row>
    <row r="365" spans="1:3" x14ac:dyDescent="0.25">
      <c r="A365" s="120"/>
      <c r="B365" s="161" t="s">
        <v>298</v>
      </c>
      <c r="C365" s="161"/>
    </row>
    <row r="366" spans="1:3" x14ac:dyDescent="0.25">
      <c r="A366" s="96">
        <v>1</v>
      </c>
      <c r="B366" s="127" t="s">
        <v>206</v>
      </c>
      <c r="C366" s="134">
        <v>49432.61</v>
      </c>
    </row>
    <row r="367" spans="1:3" x14ac:dyDescent="0.25">
      <c r="A367" s="96">
        <v>2</v>
      </c>
      <c r="B367" s="127" t="s">
        <v>207</v>
      </c>
      <c r="C367" s="134">
        <v>3743.06</v>
      </c>
    </row>
    <row r="368" spans="1:3" x14ac:dyDescent="0.25">
      <c r="A368" s="96">
        <v>3</v>
      </c>
      <c r="B368" s="127" t="s">
        <v>208</v>
      </c>
      <c r="C368" s="134">
        <v>3324.15</v>
      </c>
    </row>
    <row r="369" spans="1:3" x14ac:dyDescent="0.25">
      <c r="A369" s="96">
        <v>4</v>
      </c>
      <c r="B369" s="127" t="s">
        <v>209</v>
      </c>
      <c r="C369" s="134">
        <v>141.77000000000001</v>
      </c>
    </row>
    <row r="370" spans="1:3" x14ac:dyDescent="0.25">
      <c r="A370" s="96">
        <v>5</v>
      </c>
      <c r="B370" s="127" t="s">
        <v>210</v>
      </c>
      <c r="C370" s="134">
        <v>3446.55</v>
      </c>
    </row>
    <row r="371" spans="1:3" x14ac:dyDescent="0.25">
      <c r="A371" s="96">
        <v>6</v>
      </c>
      <c r="B371" s="127" t="s">
        <v>211</v>
      </c>
      <c r="C371" s="134">
        <v>3324.15</v>
      </c>
    </row>
    <row r="372" spans="1:3" x14ac:dyDescent="0.25">
      <c r="A372" s="96">
        <v>7</v>
      </c>
      <c r="B372" s="127" t="s">
        <v>212</v>
      </c>
      <c r="C372" s="134">
        <v>7377.75</v>
      </c>
    </row>
    <row r="373" spans="1:3" x14ac:dyDescent="0.25">
      <c r="A373" s="157" t="s">
        <v>216</v>
      </c>
      <c r="B373" s="158"/>
      <c r="C373" s="121">
        <f>SUM(C366:C372)</f>
        <v>70790.040000000008</v>
      </c>
    </row>
    <row r="374" spans="1:3" x14ac:dyDescent="0.25">
      <c r="A374" s="128">
        <v>8</v>
      </c>
      <c r="B374" s="127" t="s">
        <v>221</v>
      </c>
      <c r="C374" s="134">
        <v>464.72</v>
      </c>
    </row>
    <row r="375" spans="1:3" x14ac:dyDescent="0.25">
      <c r="A375" s="128">
        <v>9</v>
      </c>
      <c r="B375" s="127" t="s">
        <v>223</v>
      </c>
      <c r="C375" s="134">
        <v>20025</v>
      </c>
    </row>
    <row r="376" spans="1:3" x14ac:dyDescent="0.25">
      <c r="A376" s="128">
        <v>10</v>
      </c>
      <c r="B376" s="127" t="s">
        <v>252</v>
      </c>
      <c r="C376" s="134">
        <v>360</v>
      </c>
    </row>
    <row r="377" spans="1:3" x14ac:dyDescent="0.25">
      <c r="A377" s="128">
        <v>11</v>
      </c>
      <c r="B377" s="127" t="s">
        <v>286</v>
      </c>
      <c r="C377" s="134">
        <v>6324.84</v>
      </c>
    </row>
    <row r="378" spans="1:3" x14ac:dyDescent="0.25">
      <c r="A378" s="128">
        <v>12</v>
      </c>
      <c r="B378" s="127" t="s">
        <v>325</v>
      </c>
      <c r="C378" s="134">
        <v>1815</v>
      </c>
    </row>
    <row r="379" spans="1:3" x14ac:dyDescent="0.25">
      <c r="A379" s="128">
        <v>13</v>
      </c>
      <c r="B379" s="127" t="s">
        <v>225</v>
      </c>
      <c r="C379" s="134">
        <v>669.28</v>
      </c>
    </row>
    <row r="380" spans="1:3" ht="15.75" customHeight="1" x14ac:dyDescent="0.25">
      <c r="A380" s="128">
        <v>14</v>
      </c>
      <c r="B380" s="127" t="s">
        <v>238</v>
      </c>
      <c r="C380" s="134">
        <v>343.77</v>
      </c>
    </row>
    <row r="381" spans="1:3" x14ac:dyDescent="0.25">
      <c r="A381" s="128">
        <v>15</v>
      </c>
      <c r="B381" s="127" t="s">
        <v>299</v>
      </c>
      <c r="C381" s="134">
        <v>6351</v>
      </c>
    </row>
    <row r="382" spans="1:3" x14ac:dyDescent="0.25">
      <c r="A382" s="128">
        <v>16</v>
      </c>
      <c r="B382" s="127" t="s">
        <v>326</v>
      </c>
      <c r="C382" s="134">
        <v>1676.5</v>
      </c>
    </row>
    <row r="383" spans="1:3" x14ac:dyDescent="0.25">
      <c r="A383" s="157" t="s">
        <v>240</v>
      </c>
      <c r="B383" s="158"/>
      <c r="C383" s="121">
        <f>SUM(C374:C382)</f>
        <v>38030.11</v>
      </c>
    </row>
    <row r="384" spans="1:3" x14ac:dyDescent="0.25">
      <c r="A384" s="128">
        <v>17</v>
      </c>
      <c r="B384" s="127" t="s">
        <v>314</v>
      </c>
      <c r="C384" s="134">
        <v>77696.06</v>
      </c>
    </row>
    <row r="385" spans="1:3" x14ac:dyDescent="0.25">
      <c r="A385" s="128">
        <v>18</v>
      </c>
      <c r="B385" s="127" t="s">
        <v>233</v>
      </c>
      <c r="C385" s="134">
        <v>15000</v>
      </c>
    </row>
    <row r="386" spans="1:3" x14ac:dyDescent="0.25">
      <c r="A386" s="128">
        <v>19</v>
      </c>
      <c r="B386" s="127" t="s">
        <v>315</v>
      </c>
      <c r="C386" s="134">
        <v>2784.5999999999985</v>
      </c>
    </row>
    <row r="387" spans="1:3" x14ac:dyDescent="0.25">
      <c r="A387" s="157" t="s">
        <v>234</v>
      </c>
      <c r="B387" s="158"/>
      <c r="C387" s="121">
        <f>SUM(C384:C386)</f>
        <v>95480.66</v>
      </c>
    </row>
    <row r="388" spans="1:3" x14ac:dyDescent="0.25">
      <c r="A388" s="128">
        <v>20</v>
      </c>
      <c r="B388" s="127" t="s">
        <v>327</v>
      </c>
      <c r="C388" s="134">
        <v>7972.21</v>
      </c>
    </row>
    <row r="389" spans="1:3" x14ac:dyDescent="0.25">
      <c r="A389" s="128">
        <v>21</v>
      </c>
      <c r="B389" s="127" t="s">
        <v>279</v>
      </c>
      <c r="C389" s="134">
        <v>25000</v>
      </c>
    </row>
    <row r="390" spans="1:3" x14ac:dyDescent="0.25">
      <c r="A390" s="157" t="s">
        <v>266</v>
      </c>
      <c r="B390" s="158"/>
      <c r="C390" s="121">
        <f>SUM(C388:C389)</f>
        <v>32972.21</v>
      </c>
    </row>
    <row r="391" spans="1:3" x14ac:dyDescent="0.25">
      <c r="A391" s="159" t="s">
        <v>300</v>
      </c>
      <c r="B391" s="160"/>
      <c r="C391" s="122">
        <f>C373+C383+C387+C390</f>
        <v>237273.02</v>
      </c>
    </row>
    <row r="392" spans="1:3" x14ac:dyDescent="0.25">
      <c r="A392" s="120"/>
      <c r="B392" s="161" t="s">
        <v>301</v>
      </c>
      <c r="C392" s="161"/>
    </row>
    <row r="393" spans="1:3" x14ac:dyDescent="0.25">
      <c r="A393" s="96">
        <v>1</v>
      </c>
      <c r="B393" s="127" t="s">
        <v>206</v>
      </c>
      <c r="C393" s="134">
        <v>23710.85</v>
      </c>
    </row>
    <row r="394" spans="1:3" x14ac:dyDescent="0.25">
      <c r="A394" s="96">
        <v>2</v>
      </c>
      <c r="B394" s="127" t="s">
        <v>207</v>
      </c>
      <c r="C394" s="134">
        <v>2171.5</v>
      </c>
    </row>
    <row r="395" spans="1:3" x14ac:dyDescent="0.25">
      <c r="A395" s="96">
        <v>3</v>
      </c>
      <c r="B395" s="127" t="s">
        <v>208</v>
      </c>
      <c r="C395" s="134">
        <v>1692.38</v>
      </c>
    </row>
    <row r="396" spans="1:3" x14ac:dyDescent="0.25">
      <c r="A396" s="96">
        <v>4</v>
      </c>
      <c r="B396" s="127" t="s">
        <v>209</v>
      </c>
      <c r="C396" s="134">
        <v>75.05</v>
      </c>
    </row>
    <row r="397" spans="1:3" x14ac:dyDescent="0.25">
      <c r="A397" s="96">
        <v>5</v>
      </c>
      <c r="B397" s="127" t="s">
        <v>210</v>
      </c>
      <c r="C397" s="134">
        <v>1853.03</v>
      </c>
    </row>
    <row r="398" spans="1:3" x14ac:dyDescent="0.25">
      <c r="A398" s="96">
        <v>6</v>
      </c>
      <c r="B398" s="127" t="s">
        <v>211</v>
      </c>
      <c r="C398" s="134">
        <v>1692.38</v>
      </c>
    </row>
    <row r="399" spans="1:3" x14ac:dyDescent="0.25">
      <c r="A399" s="96">
        <v>7</v>
      </c>
      <c r="B399" s="127" t="s">
        <v>212</v>
      </c>
      <c r="C399" s="134">
        <v>3885.2</v>
      </c>
    </row>
    <row r="400" spans="1:3" x14ac:dyDescent="0.25">
      <c r="A400" s="96">
        <v>8</v>
      </c>
      <c r="B400" s="127" t="s">
        <v>213</v>
      </c>
      <c r="C400" s="134">
        <v>459.09</v>
      </c>
    </row>
    <row r="401" spans="1:3" x14ac:dyDescent="0.25">
      <c r="A401" s="157" t="s">
        <v>216</v>
      </c>
      <c r="B401" s="158"/>
      <c r="C401" s="121">
        <f>SUM(C393:C400)</f>
        <v>35539.479999999996</v>
      </c>
    </row>
    <row r="402" spans="1:3" x14ac:dyDescent="0.25">
      <c r="A402" s="128">
        <v>9</v>
      </c>
      <c r="B402" s="127" t="s">
        <v>237</v>
      </c>
      <c r="C402" s="134">
        <v>1183.82</v>
      </c>
    </row>
    <row r="403" spans="1:3" x14ac:dyDescent="0.25">
      <c r="A403" s="128">
        <v>10</v>
      </c>
      <c r="B403" s="127" t="s">
        <v>221</v>
      </c>
      <c r="C403" s="134">
        <v>137.87</v>
      </c>
    </row>
    <row r="404" spans="1:3" x14ac:dyDescent="0.25">
      <c r="A404" s="128">
        <v>11</v>
      </c>
      <c r="B404" s="127" t="s">
        <v>223</v>
      </c>
      <c r="C404" s="134">
        <v>13643.4</v>
      </c>
    </row>
    <row r="405" spans="1:3" x14ac:dyDescent="0.25">
      <c r="A405" s="128">
        <v>12</v>
      </c>
      <c r="B405" s="127" t="s">
        <v>252</v>
      </c>
      <c r="C405" s="134">
        <v>171.1</v>
      </c>
    </row>
    <row r="406" spans="1:3" x14ac:dyDescent="0.25">
      <c r="A406" s="128">
        <v>13</v>
      </c>
      <c r="B406" s="127" t="s">
        <v>286</v>
      </c>
      <c r="C406" s="134">
        <v>7681.8</v>
      </c>
    </row>
    <row r="407" spans="1:3" x14ac:dyDescent="0.25">
      <c r="A407" s="128">
        <v>14</v>
      </c>
      <c r="B407" s="127" t="s">
        <v>245</v>
      </c>
      <c r="C407" s="134">
        <v>1921.08</v>
      </c>
    </row>
    <row r="408" spans="1:3" x14ac:dyDescent="0.25">
      <c r="A408" s="128">
        <v>15</v>
      </c>
      <c r="B408" s="127" t="s">
        <v>313</v>
      </c>
      <c r="C408" s="134">
        <v>1068</v>
      </c>
    </row>
    <row r="409" spans="1:3" x14ac:dyDescent="0.25">
      <c r="A409" s="128">
        <v>16</v>
      </c>
      <c r="B409" s="127" t="s">
        <v>224</v>
      </c>
      <c r="C409" s="134">
        <v>418.93</v>
      </c>
    </row>
    <row r="410" spans="1:3" x14ac:dyDescent="0.25">
      <c r="A410" s="128">
        <v>17</v>
      </c>
      <c r="B410" s="127" t="s">
        <v>225</v>
      </c>
      <c r="C410" s="134">
        <v>2223.6799999999998</v>
      </c>
    </row>
    <row r="411" spans="1:3" ht="17.25" customHeight="1" x14ac:dyDescent="0.25">
      <c r="A411" s="128">
        <v>18</v>
      </c>
      <c r="B411" s="127" t="s">
        <v>238</v>
      </c>
      <c r="C411" s="134">
        <v>334.03</v>
      </c>
    </row>
    <row r="412" spans="1:3" x14ac:dyDescent="0.25">
      <c r="A412" s="128">
        <v>19</v>
      </c>
      <c r="B412" s="127" t="s">
        <v>228</v>
      </c>
      <c r="C412" s="134">
        <v>75</v>
      </c>
    </row>
    <row r="413" spans="1:3" x14ac:dyDescent="0.25">
      <c r="A413" s="128">
        <v>20</v>
      </c>
      <c r="B413" s="127" t="s">
        <v>229</v>
      </c>
      <c r="C413" s="134">
        <v>156.88999999999999</v>
      </c>
    </row>
    <row r="414" spans="1:3" x14ac:dyDescent="0.25">
      <c r="A414" s="128">
        <v>21</v>
      </c>
      <c r="B414" s="127" t="s">
        <v>230</v>
      </c>
      <c r="C414" s="134">
        <v>30</v>
      </c>
    </row>
    <row r="415" spans="1:3" x14ac:dyDescent="0.25">
      <c r="A415" s="128">
        <v>22</v>
      </c>
      <c r="B415" s="127" t="s">
        <v>302</v>
      </c>
      <c r="C415" s="134">
        <v>70523.679999999993</v>
      </c>
    </row>
    <row r="416" spans="1:3" x14ac:dyDescent="0.25">
      <c r="A416" s="128">
        <v>23</v>
      </c>
      <c r="B416" s="127" t="s">
        <v>328</v>
      </c>
      <c r="C416" s="134">
        <v>734</v>
      </c>
    </row>
    <row r="417" spans="1:3" x14ac:dyDescent="0.25">
      <c r="A417" s="128">
        <v>24</v>
      </c>
      <c r="B417" s="127" t="s">
        <v>231</v>
      </c>
      <c r="C417" s="134">
        <v>479</v>
      </c>
    </row>
    <row r="418" spans="1:3" x14ac:dyDescent="0.25">
      <c r="A418" s="128">
        <v>25</v>
      </c>
      <c r="B418" s="127" t="s">
        <v>303</v>
      </c>
      <c r="C418" s="134">
        <v>10000</v>
      </c>
    </row>
    <row r="419" spans="1:3" x14ac:dyDescent="0.25">
      <c r="A419" s="157" t="s">
        <v>240</v>
      </c>
      <c r="B419" s="158"/>
      <c r="C419" s="121">
        <f>SUM(C402:C418)</f>
        <v>110782.28</v>
      </c>
    </row>
    <row r="420" spans="1:3" x14ac:dyDescent="0.25">
      <c r="A420" s="128">
        <v>26</v>
      </c>
      <c r="B420" s="127" t="s">
        <v>254</v>
      </c>
      <c r="C420" s="134">
        <v>38198.519999999997</v>
      </c>
    </row>
    <row r="421" spans="1:3" x14ac:dyDescent="0.25">
      <c r="A421" s="128">
        <v>27</v>
      </c>
      <c r="B421" s="127" t="s">
        <v>255</v>
      </c>
      <c r="C421" s="134">
        <v>36240.239999999998</v>
      </c>
    </row>
    <row r="422" spans="1:3" x14ac:dyDescent="0.25">
      <c r="A422" s="128">
        <v>28</v>
      </c>
      <c r="B422" s="127" t="s">
        <v>257</v>
      </c>
      <c r="C422" s="134">
        <v>198.19</v>
      </c>
    </row>
    <row r="423" spans="1:3" x14ac:dyDescent="0.25">
      <c r="A423" s="157" t="s">
        <v>258</v>
      </c>
      <c r="B423" s="158"/>
      <c r="C423" s="121">
        <f>SUM(C420:C422)</f>
        <v>74636.95</v>
      </c>
    </row>
    <row r="424" spans="1:3" x14ac:dyDescent="0.25">
      <c r="A424" s="128">
        <v>29</v>
      </c>
      <c r="B424" s="127" t="s">
        <v>314</v>
      </c>
      <c r="C424" s="134">
        <v>3500</v>
      </c>
    </row>
    <row r="425" spans="1:3" x14ac:dyDescent="0.25">
      <c r="A425" s="128">
        <v>30</v>
      </c>
      <c r="B425" s="127" t="s">
        <v>233</v>
      </c>
      <c r="C425" s="134">
        <v>49778.32</v>
      </c>
    </row>
    <row r="426" spans="1:3" x14ac:dyDescent="0.25">
      <c r="A426" s="128">
        <v>31</v>
      </c>
      <c r="B426" s="127" t="s">
        <v>315</v>
      </c>
      <c r="C426" s="134">
        <v>19998.259999999998</v>
      </c>
    </row>
    <row r="427" spans="1:3" x14ac:dyDescent="0.25">
      <c r="A427" s="157" t="s">
        <v>234</v>
      </c>
      <c r="B427" s="158"/>
      <c r="C427" s="121">
        <f>SUM(C424:C426)</f>
        <v>73276.58</v>
      </c>
    </row>
    <row r="428" spans="1:3" x14ac:dyDescent="0.25">
      <c r="A428" s="128">
        <v>32</v>
      </c>
      <c r="B428" s="127" t="s">
        <v>329</v>
      </c>
      <c r="C428" s="134">
        <v>14111</v>
      </c>
    </row>
    <row r="429" spans="1:3" x14ac:dyDescent="0.25">
      <c r="A429" s="128">
        <v>33</v>
      </c>
      <c r="B429" s="127" t="s">
        <v>279</v>
      </c>
      <c r="C429" s="134">
        <v>130000</v>
      </c>
    </row>
    <row r="430" spans="1:3" x14ac:dyDescent="0.25">
      <c r="A430" s="157" t="s">
        <v>266</v>
      </c>
      <c r="B430" s="158"/>
      <c r="C430" s="121">
        <f>SUM(C428:C429)</f>
        <v>144111</v>
      </c>
    </row>
    <row r="431" spans="1:3" x14ac:dyDescent="0.25">
      <c r="A431" s="159" t="s">
        <v>304</v>
      </c>
      <c r="B431" s="160"/>
      <c r="C431" s="122">
        <f>C401+C419+C423+C427+C430</f>
        <v>438346.29000000004</v>
      </c>
    </row>
    <row r="432" spans="1:3" x14ac:dyDescent="0.25">
      <c r="A432" s="120"/>
      <c r="B432" s="161" t="s">
        <v>305</v>
      </c>
      <c r="C432" s="161"/>
    </row>
    <row r="433" spans="1:3" x14ac:dyDescent="0.25">
      <c r="A433" s="96">
        <v>1</v>
      </c>
      <c r="B433" s="127" t="s">
        <v>206</v>
      </c>
      <c r="C433" s="134">
        <v>62703.31</v>
      </c>
    </row>
    <row r="434" spans="1:3" x14ac:dyDescent="0.25">
      <c r="A434" s="96">
        <v>2</v>
      </c>
      <c r="B434" s="127" t="s">
        <v>207</v>
      </c>
      <c r="C434" s="134">
        <v>4979.03</v>
      </c>
    </row>
    <row r="435" spans="1:3" x14ac:dyDescent="0.25">
      <c r="A435" s="96">
        <v>3</v>
      </c>
      <c r="B435" s="127" t="s">
        <v>208</v>
      </c>
      <c r="C435" s="134">
        <v>4314.7700000000004</v>
      </c>
    </row>
    <row r="436" spans="1:3" x14ac:dyDescent="0.25">
      <c r="A436" s="96">
        <v>4</v>
      </c>
      <c r="B436" s="127" t="s">
        <v>209</v>
      </c>
      <c r="C436" s="134">
        <v>363.54</v>
      </c>
    </row>
    <row r="437" spans="1:3" x14ac:dyDescent="0.25">
      <c r="A437" s="96">
        <v>5</v>
      </c>
      <c r="B437" s="127" t="s">
        <v>210</v>
      </c>
      <c r="C437" s="134">
        <v>3928.74</v>
      </c>
    </row>
    <row r="438" spans="1:3" x14ac:dyDescent="0.25">
      <c r="A438" s="96">
        <v>6</v>
      </c>
      <c r="B438" s="127" t="s">
        <v>211</v>
      </c>
      <c r="C438" s="134">
        <v>4314.7700000000004</v>
      </c>
    </row>
    <row r="439" spans="1:3" x14ac:dyDescent="0.25">
      <c r="A439" s="96">
        <v>7</v>
      </c>
      <c r="B439" s="127" t="s">
        <v>212</v>
      </c>
      <c r="C439" s="134">
        <v>10005.31</v>
      </c>
    </row>
    <row r="440" spans="1:3" x14ac:dyDescent="0.25">
      <c r="A440" s="157" t="s">
        <v>216</v>
      </c>
      <c r="B440" s="158"/>
      <c r="C440" s="121">
        <f>SUM(C433:C439)</f>
        <v>90609.47</v>
      </c>
    </row>
    <row r="441" spans="1:3" x14ac:dyDescent="0.25">
      <c r="A441" s="128">
        <v>8</v>
      </c>
      <c r="B441" s="127" t="s">
        <v>221</v>
      </c>
      <c r="C441" s="134">
        <v>645.22</v>
      </c>
    </row>
    <row r="442" spans="1:3" x14ac:dyDescent="0.25">
      <c r="A442" s="128">
        <v>9</v>
      </c>
      <c r="B442" s="127" t="s">
        <v>286</v>
      </c>
      <c r="C442" s="134">
        <v>512.12</v>
      </c>
    </row>
    <row r="443" spans="1:3" x14ac:dyDescent="0.25">
      <c r="A443" s="128">
        <v>10</v>
      </c>
      <c r="B443" s="127" t="s">
        <v>245</v>
      </c>
      <c r="C443" s="134">
        <v>985</v>
      </c>
    </row>
    <row r="444" spans="1:3" x14ac:dyDescent="0.25">
      <c r="A444" s="128">
        <v>11</v>
      </c>
      <c r="B444" s="127" t="s">
        <v>225</v>
      </c>
      <c r="C444" s="134">
        <v>2446.79</v>
      </c>
    </row>
    <row r="445" spans="1:3" x14ac:dyDescent="0.25">
      <c r="A445" s="128">
        <v>12</v>
      </c>
      <c r="B445" s="127" t="s">
        <v>302</v>
      </c>
      <c r="C445" s="134">
        <v>1768.7</v>
      </c>
    </row>
    <row r="446" spans="1:3" x14ac:dyDescent="0.25">
      <c r="A446" s="157" t="s">
        <v>240</v>
      </c>
      <c r="B446" s="158"/>
      <c r="C446" s="121">
        <f>SUM(C441:C445)</f>
        <v>6357.83</v>
      </c>
    </row>
    <row r="447" spans="1:3" x14ac:dyDescent="0.25">
      <c r="A447" s="159" t="s">
        <v>307</v>
      </c>
      <c r="B447" s="160"/>
      <c r="C447" s="122">
        <f>C440+C446</f>
        <v>96967.3</v>
      </c>
    </row>
    <row r="448" spans="1:3" x14ac:dyDescent="0.25">
      <c r="A448" s="120"/>
      <c r="B448" s="161" t="s">
        <v>308</v>
      </c>
      <c r="C448" s="161"/>
    </row>
    <row r="449" spans="1:3" x14ac:dyDescent="0.25">
      <c r="A449" s="96">
        <v>1</v>
      </c>
      <c r="B449" s="125" t="s">
        <v>206</v>
      </c>
      <c r="C449" s="126">
        <v>1847876.67</v>
      </c>
    </row>
    <row r="450" spans="1:3" x14ac:dyDescent="0.25">
      <c r="A450" s="96">
        <v>2</v>
      </c>
      <c r="B450" s="125" t="s">
        <v>207</v>
      </c>
      <c r="C450" s="126">
        <v>157766.20000000001</v>
      </c>
    </row>
    <row r="451" spans="1:3" x14ac:dyDescent="0.25">
      <c r="A451" s="96">
        <v>3</v>
      </c>
      <c r="B451" s="125" t="s">
        <v>208</v>
      </c>
      <c r="C451" s="126">
        <v>129260.14</v>
      </c>
    </row>
    <row r="452" spans="1:3" x14ac:dyDescent="0.25">
      <c r="A452" s="96">
        <v>4</v>
      </c>
      <c r="B452" s="125" t="s">
        <v>209</v>
      </c>
      <c r="C452" s="126">
        <v>7393.05</v>
      </c>
    </row>
    <row r="453" spans="1:3" x14ac:dyDescent="0.25">
      <c r="A453" s="96">
        <v>5</v>
      </c>
      <c r="B453" s="125" t="s">
        <v>210</v>
      </c>
      <c r="C453" s="126">
        <v>146048.48000000001</v>
      </c>
    </row>
    <row r="454" spans="1:3" x14ac:dyDescent="0.25">
      <c r="A454" s="96">
        <v>6</v>
      </c>
      <c r="B454" s="125" t="s">
        <v>211</v>
      </c>
      <c r="C454" s="126">
        <v>129260.14</v>
      </c>
    </row>
    <row r="455" spans="1:3" x14ac:dyDescent="0.25">
      <c r="A455" s="96">
        <v>7</v>
      </c>
      <c r="B455" s="127" t="s">
        <v>212</v>
      </c>
      <c r="C455" s="126">
        <v>294000.62</v>
      </c>
    </row>
    <row r="456" spans="1:3" ht="24" x14ac:dyDescent="0.25">
      <c r="A456" s="96">
        <v>8</v>
      </c>
      <c r="B456" s="125" t="s">
        <v>214</v>
      </c>
      <c r="C456" s="126">
        <v>2639.67</v>
      </c>
    </row>
    <row r="457" spans="1:3" x14ac:dyDescent="0.25">
      <c r="A457" s="157" t="s">
        <v>216</v>
      </c>
      <c r="B457" s="158"/>
      <c r="C457" s="121">
        <f>SUM(C449:C456)</f>
        <v>2714244.9699999997</v>
      </c>
    </row>
    <row r="458" spans="1:3" x14ac:dyDescent="0.25">
      <c r="A458" s="129">
        <v>9</v>
      </c>
      <c r="B458" s="127" t="s">
        <v>252</v>
      </c>
      <c r="C458" s="130">
        <v>700</v>
      </c>
    </row>
    <row r="459" spans="1:3" x14ac:dyDescent="0.25">
      <c r="A459" s="129">
        <v>10</v>
      </c>
      <c r="B459" s="127" t="s">
        <v>286</v>
      </c>
      <c r="C459" s="130">
        <v>3584.84</v>
      </c>
    </row>
    <row r="460" spans="1:3" x14ac:dyDescent="0.25">
      <c r="A460" s="129">
        <v>11</v>
      </c>
      <c r="B460" s="127" t="s">
        <v>225</v>
      </c>
      <c r="C460" s="130">
        <v>600</v>
      </c>
    </row>
    <row r="461" spans="1:3" x14ac:dyDescent="0.25">
      <c r="A461" s="129">
        <v>12</v>
      </c>
      <c r="B461" s="127" t="s">
        <v>330</v>
      </c>
      <c r="C461" s="130">
        <v>6675.9</v>
      </c>
    </row>
    <row r="462" spans="1:3" x14ac:dyDescent="0.25">
      <c r="A462" s="129">
        <v>13</v>
      </c>
      <c r="B462" s="127" t="s">
        <v>306</v>
      </c>
      <c r="C462" s="130">
        <v>50196.3</v>
      </c>
    </row>
    <row r="463" spans="1:3" x14ac:dyDescent="0.25">
      <c r="A463" s="129">
        <v>14</v>
      </c>
      <c r="B463" s="127" t="s">
        <v>302</v>
      </c>
      <c r="C463" s="130">
        <v>68629.899999999994</v>
      </c>
    </row>
    <row r="464" spans="1:3" x14ac:dyDescent="0.25">
      <c r="A464" s="129">
        <v>15</v>
      </c>
      <c r="B464" s="133" t="s">
        <v>231</v>
      </c>
      <c r="C464" s="134">
        <v>271</v>
      </c>
    </row>
    <row r="465" spans="1:3" x14ac:dyDescent="0.25">
      <c r="A465" s="157" t="s">
        <v>240</v>
      </c>
      <c r="B465" s="158"/>
      <c r="C465" s="121">
        <f>SUM(C458:C464)</f>
        <v>130657.94</v>
      </c>
    </row>
    <row r="466" spans="1:3" x14ac:dyDescent="0.25">
      <c r="A466" s="166" t="s">
        <v>309</v>
      </c>
      <c r="B466" s="167"/>
      <c r="C466" s="122">
        <f>C457+C465</f>
        <v>2844902.9099999997</v>
      </c>
    </row>
    <row r="467" spans="1:3" x14ac:dyDescent="0.25">
      <c r="A467" s="120"/>
      <c r="B467" s="161" t="s">
        <v>310</v>
      </c>
      <c r="C467" s="161"/>
    </row>
    <row r="468" spans="1:3" x14ac:dyDescent="0.25">
      <c r="A468" s="131">
        <v>1</v>
      </c>
      <c r="B468" s="132" t="s">
        <v>206</v>
      </c>
      <c r="C468" s="130">
        <v>507222.36</v>
      </c>
    </row>
    <row r="469" spans="1:3" x14ac:dyDescent="0.25">
      <c r="A469" s="131">
        <v>2</v>
      </c>
      <c r="B469" s="132" t="s">
        <v>207</v>
      </c>
      <c r="C469" s="130">
        <v>46143.37</v>
      </c>
    </row>
    <row r="470" spans="1:3" x14ac:dyDescent="0.25">
      <c r="A470" s="131">
        <v>3</v>
      </c>
      <c r="B470" s="132" t="s">
        <v>208</v>
      </c>
      <c r="C470" s="130">
        <v>36303.42</v>
      </c>
    </row>
    <row r="471" spans="1:3" x14ac:dyDescent="0.25">
      <c r="A471" s="131">
        <v>4</v>
      </c>
      <c r="B471" s="132" t="s">
        <v>209</v>
      </c>
      <c r="C471" s="130">
        <v>2320.81</v>
      </c>
    </row>
    <row r="472" spans="1:3" x14ac:dyDescent="0.25">
      <c r="A472" s="131">
        <v>5</v>
      </c>
      <c r="B472" s="132" t="s">
        <v>210</v>
      </c>
      <c r="C472" s="130">
        <v>44469.69</v>
      </c>
    </row>
    <row r="473" spans="1:3" x14ac:dyDescent="0.25">
      <c r="A473" s="131">
        <v>6</v>
      </c>
      <c r="B473" s="132" t="s">
        <v>211</v>
      </c>
      <c r="C473" s="130">
        <v>36303.42</v>
      </c>
    </row>
    <row r="474" spans="1:3" x14ac:dyDescent="0.25">
      <c r="A474" s="131">
        <v>7</v>
      </c>
      <c r="B474" s="133" t="s">
        <v>212</v>
      </c>
      <c r="C474" s="130">
        <v>82526.81</v>
      </c>
    </row>
    <row r="475" spans="1:3" ht="24" x14ac:dyDescent="0.25">
      <c r="A475" s="131">
        <v>8</v>
      </c>
      <c r="B475" s="133" t="s">
        <v>214</v>
      </c>
      <c r="C475" s="134">
        <v>12502.9</v>
      </c>
    </row>
    <row r="476" spans="1:3" x14ac:dyDescent="0.25">
      <c r="A476" s="157" t="s">
        <v>216</v>
      </c>
      <c r="B476" s="158"/>
      <c r="C476" s="121">
        <f>SUM(C468:C475)</f>
        <v>767792.78000000014</v>
      </c>
    </row>
    <row r="477" spans="1:3" x14ac:dyDescent="0.25">
      <c r="A477" s="129">
        <v>9</v>
      </c>
      <c r="B477" s="133" t="s">
        <v>237</v>
      </c>
      <c r="C477" s="134">
        <v>18.989999999999998</v>
      </c>
    </row>
    <row r="478" spans="1:3" x14ac:dyDescent="0.25">
      <c r="A478" s="129">
        <v>10</v>
      </c>
      <c r="B478" s="133" t="s">
        <v>286</v>
      </c>
      <c r="C478" s="130">
        <v>1024.24</v>
      </c>
    </row>
    <row r="479" spans="1:3" x14ac:dyDescent="0.25">
      <c r="A479" s="129">
        <v>11</v>
      </c>
      <c r="B479" s="133" t="s">
        <v>306</v>
      </c>
      <c r="C479" s="134">
        <v>12998</v>
      </c>
    </row>
    <row r="480" spans="1:3" x14ac:dyDescent="0.25">
      <c r="A480" s="129">
        <v>12</v>
      </c>
      <c r="B480" s="127" t="s">
        <v>302</v>
      </c>
      <c r="C480" s="130">
        <v>17909.400000000001</v>
      </c>
    </row>
    <row r="481" spans="1:3" x14ac:dyDescent="0.25">
      <c r="A481" s="157" t="s">
        <v>240</v>
      </c>
      <c r="B481" s="158"/>
      <c r="C481" s="121">
        <f>SUM(C477:C480)</f>
        <v>31950.63</v>
      </c>
    </row>
    <row r="482" spans="1:3" x14ac:dyDescent="0.25">
      <c r="A482" s="159" t="s">
        <v>311</v>
      </c>
      <c r="B482" s="160"/>
      <c r="C482" s="122">
        <f>C476+C481</f>
        <v>799743.41000000015</v>
      </c>
    </row>
    <row r="483" spans="1:3" ht="15.75" x14ac:dyDescent="0.25">
      <c r="A483" s="162" t="s">
        <v>312</v>
      </c>
      <c r="B483" s="163"/>
      <c r="C483" s="119">
        <f>C38+C62+C77+C96+C117+C156+C184+C198+C212+C234+C250+C278+C289+C326+C347+C364+C391+C431+C447+C466+C482</f>
        <v>10630339.1</v>
      </c>
    </row>
  </sheetData>
  <mergeCells count="99">
    <mergeCell ref="A61:B61"/>
    <mergeCell ref="A62:B62"/>
    <mergeCell ref="A70:B70"/>
    <mergeCell ref="A1:C1"/>
    <mergeCell ref="A76:B76"/>
    <mergeCell ref="A74:B74"/>
    <mergeCell ref="B3:C3"/>
    <mergeCell ref="A48:B48"/>
    <mergeCell ref="A14:B14"/>
    <mergeCell ref="A33:B33"/>
    <mergeCell ref="A37:B37"/>
    <mergeCell ref="A38:B38"/>
    <mergeCell ref="A77:B77"/>
    <mergeCell ref="B78:C78"/>
    <mergeCell ref="A87:B87"/>
    <mergeCell ref="A95:B95"/>
    <mergeCell ref="B118:C118"/>
    <mergeCell ref="A96:B96"/>
    <mergeCell ref="B97:C97"/>
    <mergeCell ref="A106:B106"/>
    <mergeCell ref="A116:B116"/>
    <mergeCell ref="A117:B117"/>
    <mergeCell ref="B185:C185"/>
    <mergeCell ref="A194:B194"/>
    <mergeCell ref="A197:B197"/>
    <mergeCell ref="A198:B198"/>
    <mergeCell ref="B199:C199"/>
    <mergeCell ref="A207:B207"/>
    <mergeCell ref="A211:B211"/>
    <mergeCell ref="A212:B212"/>
    <mergeCell ref="B213:C213"/>
    <mergeCell ref="A221:B221"/>
    <mergeCell ref="A228:B228"/>
    <mergeCell ref="A231:B231"/>
    <mergeCell ref="A234:B234"/>
    <mergeCell ref="B235:C235"/>
    <mergeCell ref="A243:B243"/>
    <mergeCell ref="A233:B233"/>
    <mergeCell ref="B290:C290"/>
    <mergeCell ref="A249:B249"/>
    <mergeCell ref="A250:B250"/>
    <mergeCell ref="B251:C251"/>
    <mergeCell ref="A260:B260"/>
    <mergeCell ref="A270:B270"/>
    <mergeCell ref="A277:B277"/>
    <mergeCell ref="A278:B278"/>
    <mergeCell ref="A288:B288"/>
    <mergeCell ref="A289:B289"/>
    <mergeCell ref="A336:B336"/>
    <mergeCell ref="A342:B342"/>
    <mergeCell ref="A346:B346"/>
    <mergeCell ref="A347:B347"/>
    <mergeCell ref="B348:C348"/>
    <mergeCell ref="A358:B358"/>
    <mergeCell ref="A363:B363"/>
    <mergeCell ref="A356:B356"/>
    <mergeCell ref="A361:B361"/>
    <mergeCell ref="A440:B440"/>
    <mergeCell ref="A430:B430"/>
    <mergeCell ref="A383:B383"/>
    <mergeCell ref="A391:B391"/>
    <mergeCell ref="B392:C392"/>
    <mergeCell ref="A401:B401"/>
    <mergeCell ref="A419:B419"/>
    <mergeCell ref="A387:B387"/>
    <mergeCell ref="A390:B390"/>
    <mergeCell ref="A364:B364"/>
    <mergeCell ref="B365:C365"/>
    <mergeCell ref="A373:B373"/>
    <mergeCell ref="A299:B299"/>
    <mergeCell ref="A318:B318"/>
    <mergeCell ref="A323:B323"/>
    <mergeCell ref="A326:B326"/>
    <mergeCell ref="B327:C327"/>
    <mergeCell ref="A325:B325"/>
    <mergeCell ref="A481:B481"/>
    <mergeCell ref="A483:B483"/>
    <mergeCell ref="A482:B482"/>
    <mergeCell ref="A476:B476"/>
    <mergeCell ref="A184:B184"/>
    <mergeCell ref="B467:C467"/>
    <mergeCell ref="A446:B446"/>
    <mergeCell ref="A447:B447"/>
    <mergeCell ref="B448:C448"/>
    <mergeCell ref="A457:B457"/>
    <mergeCell ref="A466:B466"/>
    <mergeCell ref="A465:B465"/>
    <mergeCell ref="A423:B423"/>
    <mergeCell ref="A427:B427"/>
    <mergeCell ref="A431:B431"/>
    <mergeCell ref="B432:C432"/>
    <mergeCell ref="A149:B149"/>
    <mergeCell ref="A128:B128"/>
    <mergeCell ref="A183:B183"/>
    <mergeCell ref="A177:B177"/>
    <mergeCell ref="A165:B165"/>
    <mergeCell ref="A156:B156"/>
    <mergeCell ref="A155:B155"/>
    <mergeCell ref="B157:C157"/>
  </mergeCells>
  <pageMargins left="0.45" right="0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Tabela 1. Buxheti janar-qershor</vt:lpstr>
      <vt:lpstr>Tab.3.Te hyrat vetanake </vt:lpstr>
      <vt:lpstr>Tab.3.1. THV sipas muajve </vt:lpstr>
      <vt:lpstr>Tab.4. Shpenzimet buxhetore</vt:lpstr>
      <vt:lpstr>Tab.4.1. Shpen.janar-qershor</vt:lpstr>
      <vt:lpstr>5.Shp.sipas kodeve ekonomike</vt:lpstr>
      <vt:lpstr>5.1Shp.sipas kod.ek.drejtorite </vt:lpstr>
      <vt:lpstr>'5.1Shp.sipas kod.ek.drejtorite '!Print_Area</vt:lpstr>
      <vt:lpstr>'Tab.4. Shpenzimet buxhetore'!Print_Area</vt:lpstr>
      <vt:lpstr>'Tab.4.1. Shpen.janar-qershor'!Print_Area</vt:lpstr>
      <vt:lpstr>'Tabela 1. Buxheti janar-qershor'!Print_Area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Melihate Behramaj</cp:lastModifiedBy>
  <cp:lastPrinted>2026-07-17T12:30:33Z</cp:lastPrinted>
  <dcterms:created xsi:type="dcterms:W3CDTF">2023-04-01T12:46:53Z</dcterms:created>
  <dcterms:modified xsi:type="dcterms:W3CDTF">2026-07-20T08:57:06Z</dcterms:modified>
</cp:coreProperties>
</file>