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hate.behramaj\Desktop\DOKUMENTET 2025\RAPORTE\RAPORTE FINANCIARE\janar-qershor 2025\"/>
    </mc:Choice>
  </mc:AlternateContent>
  <xr:revisionPtr revIDLastSave="0" documentId="13_ncr:1_{2B2FC3F2-C371-4C3C-B2D5-22BA36C0638A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Tabela 1. Buxheti janar-qershor" sheetId="4" r:id="rId1"/>
    <sheet name="Tab.2.Te hyrat vetanake " sheetId="6" r:id="rId2"/>
    <sheet name="Tab.2.1. THV sipas muajve " sheetId="10" r:id="rId3"/>
    <sheet name="Tab.3. Shpenzimet buxhetore" sheetId="8" r:id="rId4"/>
    <sheet name="Tab.3.1. Shpen.janar-qershor" sheetId="9" r:id="rId5"/>
    <sheet name="5.Shp.sipas kodeve ekonomike" sheetId="5" r:id="rId6"/>
    <sheet name="5.Shp.sipas kod.ek.-drejtorite" sheetId="11" r:id="rId7"/>
  </sheets>
  <definedNames>
    <definedName name="_xlnm._FilterDatabase" localSheetId="6" hidden="1">'5.Shp.sipas kod.ek.-drejtorite'!$A$3:$F$189</definedName>
    <definedName name="_xlnm.Print_Area" localSheetId="6">'5.Shp.sipas kod.ek.-drejtorite'!$A$1:$F$95</definedName>
    <definedName name="_xlnm.Print_Area" localSheetId="5">'5.Shp.sipas kodeve ekonomike'!$A$1:$F$94</definedName>
    <definedName name="_xlnm.Print_Area" localSheetId="3">'Tab.3. Shpenzimet buxhetore'!$A$1:$H$26</definedName>
    <definedName name="_xlnm.Print_Area" localSheetId="4">'Tab.3.1. Shpen.janar-qershor'!$A$1:$G$29</definedName>
    <definedName name="_xlnm.Print_Area" localSheetId="0">'Tabela 1. Buxheti janar-qershor'!$A$1:$E$27</definedName>
  </definedNames>
  <calcPr calcId="191029"/>
</workbook>
</file>

<file path=xl/calcChain.xml><?xml version="1.0" encoding="utf-8"?>
<calcChain xmlns="http://schemas.openxmlformats.org/spreadsheetml/2006/main">
  <c r="D1858" i="11" l="1"/>
  <c r="D1123" i="11"/>
  <c r="E2009" i="11"/>
  <c r="D2086" i="11"/>
  <c r="D2085" i="11"/>
  <c r="D2084" i="11"/>
  <c r="D2083" i="11"/>
  <c r="D2082" i="11"/>
  <c r="D2081" i="11"/>
  <c r="D2080" i="11"/>
  <c r="D2079" i="11"/>
  <c r="D2078" i="11"/>
  <c r="D2077" i="11"/>
  <c r="D2076" i="11"/>
  <c r="D2075" i="11"/>
  <c r="D2074" i="11"/>
  <c r="D2073" i="11"/>
  <c r="D2072" i="11"/>
  <c r="D2070" i="11"/>
  <c r="D2069" i="11"/>
  <c r="D2068" i="11"/>
  <c r="D2067" i="11"/>
  <c r="D2065" i="11"/>
  <c r="D2064" i="11"/>
  <c r="D2063" i="11"/>
  <c r="D2062" i="11"/>
  <c r="D2060" i="11"/>
  <c r="D2059" i="11"/>
  <c r="D2058" i="11"/>
  <c r="D2057" i="11"/>
  <c r="D2056" i="11"/>
  <c r="D2055" i="11"/>
  <c r="D2054" i="11"/>
  <c r="D2053" i="11"/>
  <c r="D2052" i="11"/>
  <c r="D2051" i="11"/>
  <c r="D2050" i="11"/>
  <c r="D2049" i="11"/>
  <c r="D2048" i="11"/>
  <c r="D2047" i="11"/>
  <c r="G2047" i="11" s="1"/>
  <c r="D2046" i="11"/>
  <c r="D2045" i="11"/>
  <c r="D2044" i="11"/>
  <c r="D2043" i="11"/>
  <c r="D2042" i="11"/>
  <c r="D2041" i="11"/>
  <c r="D2040" i="11"/>
  <c r="D2039" i="11"/>
  <c r="D2038" i="11"/>
  <c r="D2037" i="11"/>
  <c r="D2036" i="11"/>
  <c r="D2035" i="11"/>
  <c r="D2034" i="11"/>
  <c r="D2033" i="11"/>
  <c r="D2032" i="11"/>
  <c r="D2031" i="11"/>
  <c r="D2030" i="11"/>
  <c r="D2029" i="11"/>
  <c r="D2028" i="11"/>
  <c r="D2027" i="11"/>
  <c r="D2026" i="11"/>
  <c r="D2025" i="11"/>
  <c r="D2024" i="11"/>
  <c r="D2023" i="11"/>
  <c r="D2022" i="11"/>
  <c r="D2021" i="11"/>
  <c r="D2020" i="11"/>
  <c r="D2019" i="11"/>
  <c r="D2018" i="11"/>
  <c r="D2017" i="11"/>
  <c r="D2016" i="11"/>
  <c r="D2015" i="11"/>
  <c r="D2014" i="11"/>
  <c r="D2013" i="11"/>
  <c r="D2012" i="11"/>
  <c r="D2011" i="11"/>
  <c r="D2009" i="11"/>
  <c r="D2008" i="11"/>
  <c r="D2007" i="11"/>
  <c r="D2006" i="11"/>
  <c r="D2005" i="11"/>
  <c r="D2004" i="11"/>
  <c r="D2003" i="11"/>
  <c r="D2002" i="11"/>
  <c r="D2001" i="11"/>
  <c r="D2000" i="11"/>
  <c r="D1999" i="11"/>
  <c r="D1998" i="11"/>
  <c r="D1997" i="11"/>
  <c r="D1613" i="11"/>
  <c r="D1597" i="11"/>
  <c r="D1592" i="11"/>
  <c r="D1587" i="11"/>
  <c r="D1536" i="11"/>
  <c r="D1708" i="11"/>
  <c r="D1692" i="11"/>
  <c r="D1687" i="11"/>
  <c r="D1682" i="11"/>
  <c r="D1631" i="11"/>
  <c r="D1898" i="11"/>
  <c r="D1882" i="11"/>
  <c r="D1877" i="11"/>
  <c r="D1872" i="11"/>
  <c r="D1821" i="11"/>
  <c r="D1803" i="11"/>
  <c r="D1787" i="11"/>
  <c r="D1782" i="11"/>
  <c r="D1777" i="11"/>
  <c r="D1726" i="11"/>
  <c r="D1993" i="11"/>
  <c r="D1977" i="11"/>
  <c r="D1972" i="11"/>
  <c r="D1967" i="11"/>
  <c r="D1916" i="11"/>
  <c r="D1518" i="11"/>
  <c r="D1502" i="11"/>
  <c r="D1497" i="11"/>
  <c r="D1492" i="11"/>
  <c r="D1441" i="11"/>
  <c r="D1423" i="11"/>
  <c r="D1407" i="11"/>
  <c r="D1402" i="11"/>
  <c r="D1397" i="11"/>
  <c r="D1346" i="11"/>
  <c r="D1328" i="11"/>
  <c r="D1312" i="11"/>
  <c r="D1307" i="11"/>
  <c r="D1302" i="11"/>
  <c r="D1251" i="11"/>
  <c r="D1233" i="11"/>
  <c r="D1217" i="11"/>
  <c r="D1212" i="11"/>
  <c r="D1207" i="11"/>
  <c r="D1156" i="11"/>
  <c r="D1138" i="11"/>
  <c r="D1124" i="11"/>
  <c r="D1122" i="11"/>
  <c r="D1117" i="11"/>
  <c r="D1112" i="11"/>
  <c r="D1061" i="11"/>
  <c r="D1043" i="11"/>
  <c r="D1027" i="11"/>
  <c r="D1022" i="11"/>
  <c r="D1017" i="11"/>
  <c r="D966" i="11"/>
  <c r="D948" i="11"/>
  <c r="D932" i="11"/>
  <c r="D927" i="11"/>
  <c r="D922" i="11"/>
  <c r="D871" i="11"/>
  <c r="D853" i="11"/>
  <c r="D837" i="11"/>
  <c r="D832" i="11"/>
  <c r="D827" i="11"/>
  <c r="D776" i="11"/>
  <c r="D758" i="11"/>
  <c r="D742" i="11"/>
  <c r="D737" i="11"/>
  <c r="D732" i="11"/>
  <c r="D681" i="11"/>
  <c r="D663" i="11"/>
  <c r="D647" i="11"/>
  <c r="D642" i="11"/>
  <c r="D637" i="11"/>
  <c r="D586" i="11"/>
  <c r="D568" i="11"/>
  <c r="D552" i="11"/>
  <c r="D547" i="11"/>
  <c r="D542" i="11"/>
  <c r="D491" i="11"/>
  <c r="D473" i="11"/>
  <c r="D457" i="11"/>
  <c r="D452" i="11"/>
  <c r="D447" i="11"/>
  <c r="D396" i="11"/>
  <c r="D378" i="11"/>
  <c r="D362" i="11"/>
  <c r="D357" i="11"/>
  <c r="D352" i="11"/>
  <c r="D301" i="11"/>
  <c r="D283" i="11"/>
  <c r="D267" i="11"/>
  <c r="D262" i="11"/>
  <c r="D257" i="11"/>
  <c r="D206" i="11"/>
  <c r="D188" i="11"/>
  <c r="D172" i="11"/>
  <c r="D167" i="11"/>
  <c r="D162" i="11"/>
  <c r="D111" i="11"/>
  <c r="D94" i="11"/>
  <c r="D78" i="11"/>
  <c r="D73" i="11"/>
  <c r="D68" i="11"/>
  <c r="D17" i="11"/>
  <c r="D2071" i="11" l="1"/>
  <c r="D2066" i="11"/>
  <c r="D2010" i="11"/>
  <c r="D2061" i="11"/>
  <c r="D2088" i="11" s="1"/>
  <c r="D2087" i="11"/>
  <c r="E2086" i="11"/>
  <c r="E2085" i="11"/>
  <c r="F2085" i="11" s="1"/>
  <c r="F2084" i="11"/>
  <c r="E2083" i="11"/>
  <c r="E2082" i="11"/>
  <c r="E2081" i="11"/>
  <c r="F2081" i="11" s="1"/>
  <c r="E2080" i="11"/>
  <c r="F2080" i="11" s="1"/>
  <c r="E2079" i="11"/>
  <c r="F2079" i="11" s="1"/>
  <c r="E2078" i="11"/>
  <c r="F2078" i="11" s="1"/>
  <c r="E2077" i="11"/>
  <c r="F2077" i="11" s="1"/>
  <c r="E2076" i="11"/>
  <c r="E2075" i="11"/>
  <c r="F2075" i="11" s="1"/>
  <c r="E2074" i="11"/>
  <c r="F2074" i="11" s="1"/>
  <c r="E2073" i="11"/>
  <c r="E2072" i="11"/>
  <c r="F2072" i="11" s="1"/>
  <c r="E2070" i="11"/>
  <c r="E2069" i="11"/>
  <c r="E2068" i="11"/>
  <c r="F2068" i="11" s="1"/>
  <c r="E2067" i="11"/>
  <c r="F2067" i="11" s="1"/>
  <c r="E2065" i="11"/>
  <c r="E2064" i="11"/>
  <c r="F2064" i="11" s="1"/>
  <c r="E2063" i="11"/>
  <c r="F2063" i="11" s="1"/>
  <c r="E2062" i="11"/>
  <c r="F2062" i="11" s="1"/>
  <c r="E2060" i="11"/>
  <c r="F2060" i="11" s="1"/>
  <c r="E2059" i="11"/>
  <c r="E2058" i="11"/>
  <c r="F2058" i="11" s="1"/>
  <c r="E2057" i="11"/>
  <c r="F2057" i="11" s="1"/>
  <c r="E2056" i="11"/>
  <c r="E2055" i="11"/>
  <c r="F2055" i="11" s="1"/>
  <c r="E2054" i="11"/>
  <c r="F2054" i="11" s="1"/>
  <c r="E2053" i="11"/>
  <c r="F2053" i="11" s="1"/>
  <c r="E2052" i="11"/>
  <c r="F2052" i="11" s="1"/>
  <c r="E2051" i="11"/>
  <c r="E2050" i="11"/>
  <c r="E2049" i="11"/>
  <c r="F2049" i="11" s="1"/>
  <c r="E2048" i="11"/>
  <c r="E2047" i="11"/>
  <c r="E2046" i="11"/>
  <c r="E2045" i="11"/>
  <c r="F2045" i="11" s="1"/>
  <c r="E2044" i="11"/>
  <c r="F2044" i="11" s="1"/>
  <c r="E2043" i="11"/>
  <c r="E2042" i="11"/>
  <c r="F2042" i="11" s="1"/>
  <c r="E2041" i="11"/>
  <c r="F2041" i="11" s="1"/>
  <c r="E2040" i="11"/>
  <c r="F2040" i="11" s="1"/>
  <c r="E2039" i="11"/>
  <c r="F2039" i="11" s="1"/>
  <c r="E2038" i="11"/>
  <c r="F2038" i="11" s="1"/>
  <c r="E2037" i="11"/>
  <c r="F2037" i="11" s="1"/>
  <c r="E2036" i="11"/>
  <c r="F2036" i="11" s="1"/>
  <c r="E2035" i="11"/>
  <c r="E2034" i="11"/>
  <c r="F2034" i="11" s="1"/>
  <c r="E2033" i="11"/>
  <c r="F2033" i="11" s="1"/>
  <c r="E2032" i="11"/>
  <c r="F2032" i="11" s="1"/>
  <c r="E2031" i="11"/>
  <c r="E2030" i="11"/>
  <c r="E2029" i="11"/>
  <c r="F2029" i="11" s="1"/>
  <c r="E2028" i="11"/>
  <c r="F2028" i="11" s="1"/>
  <c r="E2027" i="11"/>
  <c r="E2026" i="11"/>
  <c r="F2026" i="11" s="1"/>
  <c r="E2025" i="11"/>
  <c r="F2025" i="11" s="1"/>
  <c r="E2024" i="11"/>
  <c r="F2024" i="11" s="1"/>
  <c r="E2023" i="11"/>
  <c r="F2023" i="11" s="1"/>
  <c r="E2022" i="11"/>
  <c r="F2022" i="11" s="1"/>
  <c r="E2021" i="11"/>
  <c r="F2021" i="11" s="1"/>
  <c r="E2020" i="11"/>
  <c r="E2019" i="11"/>
  <c r="G2019" i="11" s="1"/>
  <c r="E2018" i="11"/>
  <c r="F2018" i="11" s="1"/>
  <c r="E2017" i="11"/>
  <c r="G2017" i="11" s="1"/>
  <c r="E2016" i="11"/>
  <c r="E2015" i="11"/>
  <c r="E2014" i="11"/>
  <c r="E2013" i="11"/>
  <c r="F2013" i="11" s="1"/>
  <c r="E2012" i="11"/>
  <c r="F2012" i="11" s="1"/>
  <c r="E2011" i="11"/>
  <c r="E2008" i="11"/>
  <c r="F2008" i="11" s="1"/>
  <c r="E2007" i="11"/>
  <c r="F2007" i="11" s="1"/>
  <c r="E2006" i="11"/>
  <c r="F2006" i="11" s="1"/>
  <c r="E2005" i="11"/>
  <c r="F2005" i="11" s="1"/>
  <c r="E2004" i="11"/>
  <c r="F2004" i="11" s="1"/>
  <c r="E2003" i="11"/>
  <c r="F2003" i="11" s="1"/>
  <c r="E2002" i="11"/>
  <c r="E2001" i="11"/>
  <c r="E2000" i="11"/>
  <c r="F2000" i="11" s="1"/>
  <c r="E1999" i="11"/>
  <c r="F1999" i="11" s="1"/>
  <c r="E1998" i="11"/>
  <c r="F1998" i="11" s="1"/>
  <c r="E1997" i="11"/>
  <c r="F1997" i="11" s="1"/>
  <c r="F2086" i="11"/>
  <c r="F2083" i="11"/>
  <c r="F2070" i="11"/>
  <c r="F2069" i="11"/>
  <c r="F2065" i="11"/>
  <c r="F2059" i="11"/>
  <c r="F2056" i="11"/>
  <c r="F2051" i="11"/>
  <c r="F2050" i="11"/>
  <c r="F2048" i="11"/>
  <c r="F2047" i="11"/>
  <c r="F2046" i="11"/>
  <c r="F2043" i="11"/>
  <c r="F2035" i="11"/>
  <c r="F2030" i="11"/>
  <c r="F2027" i="11"/>
  <c r="F2016" i="11"/>
  <c r="F2015" i="11"/>
  <c r="F2011" i="11"/>
  <c r="F2009" i="11"/>
  <c r="F2002" i="11"/>
  <c r="F2001" i="11"/>
  <c r="E1943" i="11"/>
  <c r="E1941" i="11"/>
  <c r="E1937" i="11"/>
  <c r="E1935" i="11"/>
  <c r="E1926" i="11"/>
  <c r="E1913" i="11"/>
  <c r="E1909" i="11"/>
  <c r="E1908" i="11"/>
  <c r="E1906" i="11"/>
  <c r="E1905" i="11"/>
  <c r="E1904" i="11"/>
  <c r="E1903" i="11"/>
  <c r="F1993" i="11"/>
  <c r="E1993" i="11"/>
  <c r="F1992" i="11"/>
  <c r="F1991" i="11"/>
  <c r="F1990" i="11"/>
  <c r="F1989" i="11"/>
  <c r="F1987" i="11"/>
  <c r="F1986" i="11"/>
  <c r="F1985" i="11"/>
  <c r="F1984" i="11"/>
  <c r="F1983" i="11"/>
  <c r="F1981" i="11"/>
  <c r="F1980" i="11"/>
  <c r="F1979" i="11"/>
  <c r="F1978" i="11"/>
  <c r="F1977" i="11"/>
  <c r="E1977" i="11"/>
  <c r="F1976" i="11"/>
  <c r="F1975" i="11"/>
  <c r="F1974" i="11"/>
  <c r="F1973" i="11"/>
  <c r="E1972" i="11"/>
  <c r="F1971" i="11"/>
  <c r="F1970" i="11"/>
  <c r="F1969" i="11"/>
  <c r="F1972" i="11" s="1"/>
  <c r="F1968" i="11"/>
  <c r="E1967" i="11"/>
  <c r="D1994" i="11"/>
  <c r="F1966" i="11"/>
  <c r="F1965" i="11"/>
  <c r="F1964" i="11"/>
  <c r="F1963" i="11"/>
  <c r="F1962" i="11"/>
  <c r="F1961" i="11"/>
  <c r="F1960" i="11"/>
  <c r="F1959" i="11"/>
  <c r="F1958" i="11"/>
  <c r="F1957" i="11"/>
  <c r="F1956" i="11"/>
  <c r="F1955" i="11"/>
  <c r="F1954" i="11"/>
  <c r="F1953" i="11"/>
  <c r="F1952" i="11"/>
  <c r="F1951" i="11"/>
  <c r="F1950" i="11"/>
  <c r="F1949" i="11"/>
  <c r="F1948" i="11"/>
  <c r="F1947" i="11"/>
  <c r="F1946" i="11"/>
  <c r="F1945" i="11"/>
  <c r="F1944" i="11"/>
  <c r="F1943" i="11"/>
  <c r="F1942" i="11"/>
  <c r="F1941" i="11"/>
  <c r="F1940" i="11"/>
  <c r="F1939" i="11"/>
  <c r="F1938" i="11"/>
  <c r="F1937" i="11"/>
  <c r="F1936" i="11"/>
  <c r="F1935" i="11"/>
  <c r="F1934" i="11"/>
  <c r="F1933" i="11"/>
  <c r="F1932" i="11"/>
  <c r="F1931" i="11"/>
  <c r="F1930" i="11"/>
  <c r="F1929" i="11"/>
  <c r="F1928" i="11"/>
  <c r="F1927" i="11"/>
  <c r="F1926" i="11"/>
  <c r="F1925" i="11"/>
  <c r="F1924" i="11"/>
  <c r="F1923" i="11"/>
  <c r="F1922" i="11"/>
  <c r="F1921" i="11"/>
  <c r="F1920" i="11"/>
  <c r="F1919" i="11"/>
  <c r="F1918" i="11"/>
  <c r="F1917" i="11"/>
  <c r="E1916" i="11"/>
  <c r="F1915" i="11"/>
  <c r="F1914" i="11"/>
  <c r="F1913" i="11"/>
  <c r="F1912" i="11"/>
  <c r="F1911" i="11"/>
  <c r="F1910" i="11"/>
  <c r="F1909" i="11"/>
  <c r="F1908" i="11"/>
  <c r="F1907" i="11"/>
  <c r="F1906" i="11"/>
  <c r="F1905" i="11"/>
  <c r="F1904" i="11"/>
  <c r="F1903" i="11"/>
  <c r="E1763" i="11"/>
  <c r="E1751" i="11"/>
  <c r="E1749" i="11"/>
  <c r="E1747" i="11"/>
  <c r="E1738" i="11"/>
  <c r="F2020" i="11" l="1"/>
  <c r="G2020" i="11"/>
  <c r="F2019" i="11"/>
  <c r="F2014" i="11"/>
  <c r="E2061" i="11"/>
  <c r="E2071" i="11"/>
  <c r="E2087" i="11"/>
  <c r="F2087" i="11" s="1"/>
  <c r="F2073" i="11"/>
  <c r="E2066" i="11"/>
  <c r="F2066" i="11"/>
  <c r="F2071" i="11"/>
  <c r="F2017" i="11"/>
  <c r="E2010" i="11"/>
  <c r="F2010" i="11"/>
  <c r="F2031" i="11"/>
  <c r="F1967" i="11"/>
  <c r="E1994" i="11"/>
  <c r="F1994" i="11" s="1"/>
  <c r="F1916" i="11"/>
  <c r="E2088" i="11" l="1"/>
  <c r="F2088" i="11" s="1"/>
  <c r="F2061" i="11"/>
  <c r="E1503" i="11"/>
  <c r="E1131" i="11"/>
  <c r="E1128" i="11"/>
  <c r="E1129" i="11"/>
  <c r="E930" i="11"/>
  <c r="E653" i="11"/>
  <c r="F653" i="11" s="1"/>
  <c r="E1898" i="11"/>
  <c r="F1898" i="11" s="1"/>
  <c r="F1897" i="11"/>
  <c r="F1896" i="11"/>
  <c r="F1895" i="11"/>
  <c r="F1894" i="11"/>
  <c r="F1892" i="11"/>
  <c r="F1891" i="11"/>
  <c r="F1890" i="11"/>
  <c r="F1889" i="11"/>
  <c r="F1888" i="11"/>
  <c r="F1886" i="11"/>
  <c r="F1885" i="11"/>
  <c r="F1884" i="11"/>
  <c r="F1883" i="11"/>
  <c r="E1882" i="11"/>
  <c r="F1881" i="11"/>
  <c r="F1880" i="11"/>
  <c r="F1879" i="11"/>
  <c r="F1878" i="11"/>
  <c r="E1877" i="11"/>
  <c r="F1876" i="11"/>
  <c r="F1875" i="11"/>
  <c r="F1874" i="11"/>
  <c r="F1873" i="11"/>
  <c r="F1877" i="11" s="1"/>
  <c r="E1872" i="11"/>
  <c r="F1871" i="11"/>
  <c r="F1870" i="11"/>
  <c r="F1869" i="11"/>
  <c r="F1868" i="11"/>
  <c r="F1867" i="11"/>
  <c r="F1866" i="11"/>
  <c r="F1865" i="11"/>
  <c r="F1864" i="11"/>
  <c r="F1863" i="11"/>
  <c r="F1862" i="11"/>
  <c r="F1861" i="11"/>
  <c r="F1860" i="11"/>
  <c r="F1859" i="11"/>
  <c r="F1858" i="11"/>
  <c r="F1857" i="11"/>
  <c r="F1856" i="11"/>
  <c r="F1855" i="11"/>
  <c r="F1854" i="11"/>
  <c r="F1853" i="11"/>
  <c r="F1852" i="11"/>
  <c r="F1851" i="11"/>
  <c r="F1850" i="11"/>
  <c r="F1849" i="11"/>
  <c r="F1848" i="11"/>
  <c r="F1847" i="11"/>
  <c r="F1846" i="11"/>
  <c r="F1845" i="11"/>
  <c r="F1844" i="11"/>
  <c r="F1843" i="11"/>
  <c r="F1842" i="11"/>
  <c r="F1841" i="11"/>
  <c r="F1840" i="11"/>
  <c r="F1839" i="11"/>
  <c r="F1838" i="11"/>
  <c r="F1837" i="11"/>
  <c r="F1836" i="11"/>
  <c r="F1835" i="11"/>
  <c r="F1834" i="11"/>
  <c r="F1833" i="11"/>
  <c r="F1832" i="11"/>
  <c r="F1831" i="11"/>
  <c r="F1830" i="11"/>
  <c r="F1829" i="11"/>
  <c r="F1828" i="11"/>
  <c r="F1827" i="11"/>
  <c r="F1826" i="11"/>
  <c r="F1825" i="11"/>
  <c r="F1824" i="11"/>
  <c r="F1823" i="11"/>
  <c r="F1822" i="11"/>
  <c r="E1821" i="11"/>
  <c r="D1899" i="11"/>
  <c r="F1820" i="11"/>
  <c r="F1819" i="11"/>
  <c r="F1818" i="11"/>
  <c r="F1817" i="11"/>
  <c r="F1816" i="11"/>
  <c r="F1815" i="11"/>
  <c r="F1814" i="11"/>
  <c r="F1813" i="11"/>
  <c r="F1812" i="11"/>
  <c r="F1811" i="11"/>
  <c r="F1810" i="11"/>
  <c r="F1809" i="11"/>
  <c r="F1808" i="11"/>
  <c r="E1803" i="11"/>
  <c r="F1803" i="11"/>
  <c r="F1802" i="11"/>
  <c r="F1801" i="11"/>
  <c r="F1800" i="11"/>
  <c r="F1799" i="11"/>
  <c r="F1797" i="11"/>
  <c r="F1796" i="11"/>
  <c r="F1795" i="11"/>
  <c r="F1794" i="11"/>
  <c r="F1793" i="11"/>
  <c r="F1791" i="11"/>
  <c r="F1790" i="11"/>
  <c r="F1789" i="11"/>
  <c r="F1788" i="11"/>
  <c r="E1787" i="11"/>
  <c r="F1786" i="11"/>
  <c r="F1785" i="11"/>
  <c r="F1784" i="11"/>
  <c r="F1783" i="11"/>
  <c r="E1782" i="11"/>
  <c r="F1781" i="11"/>
  <c r="F1780" i="11"/>
  <c r="F1779" i="11"/>
  <c r="F1778" i="11"/>
  <c r="E1777" i="11"/>
  <c r="F1776" i="11"/>
  <c r="F1775" i="11"/>
  <c r="F1774" i="11"/>
  <c r="F1773" i="11"/>
  <c r="F1772" i="11"/>
  <c r="F1771" i="11"/>
  <c r="F1770" i="11"/>
  <c r="F1769" i="11"/>
  <c r="F1768" i="11"/>
  <c r="F1767" i="11"/>
  <c r="F1766" i="11"/>
  <c r="F1765" i="11"/>
  <c r="F1764" i="11"/>
  <c r="F1763" i="11"/>
  <c r="F1762" i="11"/>
  <c r="F1761" i="11"/>
  <c r="F1760" i="11"/>
  <c r="F1759" i="11"/>
  <c r="F1758" i="11"/>
  <c r="F1757" i="11"/>
  <c r="F1756" i="11"/>
  <c r="F1755" i="11"/>
  <c r="F1754" i="11"/>
  <c r="F1753" i="11"/>
  <c r="F1752" i="11"/>
  <c r="F1751" i="11"/>
  <c r="F1750" i="11"/>
  <c r="F1749" i="11"/>
  <c r="F1748" i="11"/>
  <c r="F1747" i="11"/>
  <c r="F1746" i="11"/>
  <c r="F1745" i="11"/>
  <c r="F1744" i="11"/>
  <c r="F1743" i="11"/>
  <c r="F1742" i="11"/>
  <c r="F1741" i="11"/>
  <c r="F1740" i="11"/>
  <c r="F1739" i="11"/>
  <c r="F1738" i="11"/>
  <c r="F1737" i="11"/>
  <c r="F1736" i="11"/>
  <c r="F1735" i="11"/>
  <c r="F1734" i="11"/>
  <c r="F1733" i="11"/>
  <c r="F1732" i="11"/>
  <c r="F1731" i="11"/>
  <c r="F1730" i="11"/>
  <c r="F1729" i="11"/>
  <c r="F1728" i="11"/>
  <c r="F1727" i="11"/>
  <c r="E1726" i="11"/>
  <c r="D1804" i="11"/>
  <c r="F1725" i="11"/>
  <c r="F1724" i="11"/>
  <c r="F1723" i="11"/>
  <c r="F1722" i="11"/>
  <c r="F1721" i="11"/>
  <c r="F1720" i="11"/>
  <c r="F1719" i="11"/>
  <c r="F1718" i="11"/>
  <c r="F1717" i="11"/>
  <c r="F1716" i="11"/>
  <c r="F1715" i="11"/>
  <c r="F1714" i="11"/>
  <c r="F1713" i="11"/>
  <c r="E1708" i="11"/>
  <c r="F1708" i="11"/>
  <c r="F1707" i="11"/>
  <c r="F1706" i="11"/>
  <c r="F1705" i="11"/>
  <c r="F1704" i="11"/>
  <c r="F1702" i="11"/>
  <c r="F1701" i="11"/>
  <c r="F1700" i="11"/>
  <c r="F1699" i="11"/>
  <c r="F1698" i="11"/>
  <c r="F1696" i="11"/>
  <c r="F1695" i="11"/>
  <c r="F1694" i="11"/>
  <c r="F1693" i="11"/>
  <c r="E1692" i="11"/>
  <c r="F1691" i="11"/>
  <c r="F1690" i="11"/>
  <c r="F1689" i="11"/>
  <c r="F1688" i="11"/>
  <c r="F1692" i="11" s="1"/>
  <c r="E1687" i="11"/>
  <c r="D1709" i="11"/>
  <c r="F1686" i="11"/>
  <c r="F1685" i="11"/>
  <c r="F1684" i="11"/>
  <c r="F1683" i="11"/>
  <c r="E1682" i="11"/>
  <c r="F1681" i="11"/>
  <c r="F1680" i="11"/>
  <c r="F1679" i="11"/>
  <c r="F1678" i="11"/>
  <c r="F1677" i="11"/>
  <c r="F1676" i="11"/>
  <c r="F1675" i="11"/>
  <c r="F1674" i="11"/>
  <c r="F1673" i="11"/>
  <c r="F1672" i="11"/>
  <c r="F1671" i="11"/>
  <c r="F1670" i="11"/>
  <c r="F1669" i="11"/>
  <c r="F1668" i="11"/>
  <c r="F1667" i="11"/>
  <c r="F1666" i="11"/>
  <c r="F1665" i="11"/>
  <c r="F1664" i="11"/>
  <c r="F1663" i="11"/>
  <c r="F1662" i="11"/>
  <c r="F1661" i="11"/>
  <c r="F1660" i="11"/>
  <c r="F1659" i="11"/>
  <c r="F1658" i="11"/>
  <c r="F1657" i="11"/>
  <c r="F1656" i="11"/>
  <c r="F1655" i="11"/>
  <c r="F1654" i="11"/>
  <c r="F1653" i="11"/>
  <c r="F1652" i="11"/>
  <c r="F1651" i="11"/>
  <c r="F1650" i="11"/>
  <c r="F1649" i="11"/>
  <c r="F1648" i="11"/>
  <c r="F1647" i="11"/>
  <c r="F1646" i="11"/>
  <c r="F1645" i="11"/>
  <c r="F1644" i="11"/>
  <c r="F1643" i="11"/>
  <c r="F1642" i="11"/>
  <c r="F1641" i="11"/>
  <c r="F1640" i="11"/>
  <c r="F1639" i="11"/>
  <c r="F1638" i="11"/>
  <c r="F1637" i="11"/>
  <c r="F1636" i="11"/>
  <c r="F1635" i="11"/>
  <c r="F1634" i="11"/>
  <c r="F1633" i="11"/>
  <c r="F1632" i="11"/>
  <c r="E1631" i="11"/>
  <c r="F1630" i="11"/>
  <c r="F1629" i="11"/>
  <c r="F1628" i="11"/>
  <c r="F1627" i="11"/>
  <c r="F1626" i="11"/>
  <c r="F1625" i="11"/>
  <c r="F1624" i="11"/>
  <c r="F1623" i="11"/>
  <c r="F1622" i="11"/>
  <c r="F1621" i="11"/>
  <c r="F1620" i="11"/>
  <c r="F1619" i="11"/>
  <c r="F1618" i="11"/>
  <c r="E1613" i="11"/>
  <c r="F1613" i="11"/>
  <c r="F1612" i="11"/>
  <c r="F1611" i="11"/>
  <c r="F1610" i="11"/>
  <c r="F1609" i="11"/>
  <c r="F1607" i="11"/>
  <c r="F1606" i="11"/>
  <c r="F1605" i="11"/>
  <c r="F1604" i="11"/>
  <c r="F1603" i="11"/>
  <c r="F1601" i="11"/>
  <c r="F1600" i="11"/>
  <c r="F1599" i="11"/>
  <c r="F1598" i="11"/>
  <c r="E1597" i="11"/>
  <c r="F1596" i="11"/>
  <c r="F1595" i="11"/>
  <c r="F1594" i="11"/>
  <c r="F1593" i="11"/>
  <c r="E1592" i="11"/>
  <c r="F1591" i="11"/>
  <c r="F1590" i="11"/>
  <c r="F1589" i="11"/>
  <c r="F1588" i="11"/>
  <c r="E1587" i="11"/>
  <c r="D1614" i="11"/>
  <c r="F1586" i="11"/>
  <c r="F1585" i="11"/>
  <c r="F1584" i="11"/>
  <c r="F1583" i="11"/>
  <c r="F1582" i="11"/>
  <c r="F1581" i="11"/>
  <c r="F1580" i="11"/>
  <c r="F1579" i="11"/>
  <c r="F1578" i="11"/>
  <c r="F1577" i="11"/>
  <c r="F1576" i="11"/>
  <c r="F1575" i="11"/>
  <c r="F1574" i="11"/>
  <c r="F1573" i="11"/>
  <c r="F1572" i="11"/>
  <c r="F1571" i="11"/>
  <c r="F1570" i="11"/>
  <c r="F1569" i="11"/>
  <c r="F1568" i="11"/>
  <c r="F1567" i="11"/>
  <c r="F1566" i="11"/>
  <c r="F1565" i="11"/>
  <c r="F1564" i="11"/>
  <c r="F1563" i="11"/>
  <c r="F1562" i="11"/>
  <c r="F1561" i="11"/>
  <c r="F1560" i="11"/>
  <c r="F1559" i="11"/>
  <c r="F1558" i="11"/>
  <c r="F1557" i="11"/>
  <c r="F1556" i="11"/>
  <c r="F1555" i="11"/>
  <c r="F1554" i="11"/>
  <c r="F1553" i="11"/>
  <c r="F1552" i="11"/>
  <c r="F1551" i="11"/>
  <c r="F1550" i="11"/>
  <c r="F1549" i="11"/>
  <c r="F1548" i="11"/>
  <c r="F1547" i="11"/>
  <c r="F1546" i="11"/>
  <c r="F1545" i="11"/>
  <c r="F1544" i="11"/>
  <c r="F1543" i="11"/>
  <c r="F1542" i="11"/>
  <c r="F1541" i="11"/>
  <c r="F1540" i="11"/>
  <c r="F1539" i="11"/>
  <c r="F1538" i="11"/>
  <c r="F1537" i="11"/>
  <c r="E1536" i="11"/>
  <c r="F1535" i="11"/>
  <c r="F1534" i="11"/>
  <c r="F1533" i="11"/>
  <c r="F1532" i="11"/>
  <c r="F1531" i="11"/>
  <c r="F1530" i="11"/>
  <c r="F1529" i="11"/>
  <c r="F1528" i="11"/>
  <c r="F1527" i="11"/>
  <c r="F1526" i="11"/>
  <c r="F1525" i="11"/>
  <c r="F1524" i="11"/>
  <c r="F1523" i="11"/>
  <c r="E1518" i="11"/>
  <c r="F1517" i="11"/>
  <c r="F1516" i="11"/>
  <c r="F1515" i="11"/>
  <c r="F1514" i="11"/>
  <c r="F1512" i="11"/>
  <c r="F1511" i="11"/>
  <c r="F1510" i="11"/>
  <c r="F1509" i="11"/>
  <c r="F1508" i="11"/>
  <c r="F1506" i="11"/>
  <c r="F1505" i="11"/>
  <c r="F1504" i="11"/>
  <c r="F1503" i="11"/>
  <c r="E1502" i="11"/>
  <c r="F1501" i="11"/>
  <c r="F1500" i="11"/>
  <c r="F1499" i="11"/>
  <c r="F1498" i="11"/>
  <c r="E1497" i="11"/>
  <c r="F1496" i="11"/>
  <c r="F1495" i="11"/>
  <c r="F1494" i="11"/>
  <c r="F1493" i="11"/>
  <c r="E1492" i="11"/>
  <c r="F1491" i="11"/>
  <c r="F1490" i="11"/>
  <c r="F1489" i="11"/>
  <c r="F1488" i="11"/>
  <c r="F1487" i="11"/>
  <c r="F1486" i="11"/>
  <c r="F1485" i="11"/>
  <c r="F1484" i="11"/>
  <c r="F1483" i="11"/>
  <c r="F1482" i="11"/>
  <c r="F1481" i="11"/>
  <c r="F1480" i="11"/>
  <c r="F1479" i="11"/>
  <c r="F1478" i="11"/>
  <c r="F1477" i="11"/>
  <c r="F1476" i="11"/>
  <c r="F1475" i="11"/>
  <c r="F1474" i="11"/>
  <c r="F1473" i="11"/>
  <c r="F1472" i="11"/>
  <c r="F1471" i="11"/>
  <c r="F1470" i="11"/>
  <c r="F1469" i="11"/>
  <c r="F1468" i="11"/>
  <c r="F1467" i="11"/>
  <c r="F1466" i="11"/>
  <c r="F1465" i="11"/>
  <c r="F1464" i="11"/>
  <c r="F1463" i="11"/>
  <c r="F1462" i="11"/>
  <c r="F1461" i="11"/>
  <c r="F1460" i="11"/>
  <c r="F1459" i="11"/>
  <c r="F1458" i="11"/>
  <c r="F1457" i="11"/>
  <c r="F1456" i="11"/>
  <c r="F1455" i="11"/>
  <c r="F1454" i="11"/>
  <c r="F1453" i="11"/>
  <c r="F1452" i="11"/>
  <c r="F1451" i="11"/>
  <c r="F1450" i="11"/>
  <c r="F1449" i="11"/>
  <c r="F1448" i="11"/>
  <c r="F1447" i="11"/>
  <c r="F1446" i="11"/>
  <c r="F1445" i="11"/>
  <c r="F1444" i="11"/>
  <c r="F1443" i="11"/>
  <c r="F1442" i="11"/>
  <c r="E1441" i="11"/>
  <c r="D1519" i="11"/>
  <c r="F1440" i="11"/>
  <c r="F1439" i="11"/>
  <c r="F1438" i="11"/>
  <c r="F1437" i="11"/>
  <c r="F1436" i="11"/>
  <c r="F1435" i="11"/>
  <c r="F1434" i="11"/>
  <c r="F1433" i="11"/>
  <c r="F1432" i="11"/>
  <c r="F1431" i="11"/>
  <c r="F1430" i="11"/>
  <c r="F1429" i="11"/>
  <c r="F1428" i="11"/>
  <c r="F1423" i="11"/>
  <c r="E1423" i="11"/>
  <c r="F1422" i="11"/>
  <c r="F1421" i="11"/>
  <c r="F1420" i="11"/>
  <c r="F1419" i="11"/>
  <c r="F1417" i="11"/>
  <c r="F1416" i="11"/>
  <c r="F1415" i="11"/>
  <c r="F1414" i="11"/>
  <c r="F1413" i="11"/>
  <c r="F1411" i="11"/>
  <c r="F1410" i="11"/>
  <c r="F1409" i="11"/>
  <c r="F1408" i="11"/>
  <c r="E1407" i="11"/>
  <c r="F1406" i="11"/>
  <c r="F1405" i="11"/>
  <c r="F1404" i="11"/>
  <c r="F1407" i="11" s="1"/>
  <c r="F1403" i="11"/>
  <c r="E1402" i="11"/>
  <c r="F1401" i="11"/>
  <c r="F1400" i="11"/>
  <c r="F1399" i="11"/>
  <c r="F1398" i="11"/>
  <c r="F1402" i="11" s="1"/>
  <c r="E1397" i="11"/>
  <c r="D1424" i="11"/>
  <c r="F1396" i="11"/>
  <c r="F1395" i="11"/>
  <c r="F1394" i="11"/>
  <c r="F1393" i="11"/>
  <c r="F1392" i="11"/>
  <c r="F1391" i="11"/>
  <c r="F1390" i="11"/>
  <c r="F1389" i="11"/>
  <c r="F1388" i="11"/>
  <c r="F1387" i="11"/>
  <c r="F1386" i="11"/>
  <c r="F1385" i="11"/>
  <c r="F1384" i="11"/>
  <c r="F1383" i="11"/>
  <c r="F1382" i="11"/>
  <c r="F1381" i="11"/>
  <c r="F1380" i="11"/>
  <c r="F1379" i="11"/>
  <c r="F1378" i="11"/>
  <c r="F1377" i="11"/>
  <c r="F1376" i="11"/>
  <c r="F1375" i="11"/>
  <c r="F1374" i="11"/>
  <c r="F1373" i="11"/>
  <c r="F1372" i="11"/>
  <c r="F1371" i="11"/>
  <c r="F1370" i="11"/>
  <c r="F1369" i="11"/>
  <c r="F1368" i="11"/>
  <c r="F1367" i="11"/>
  <c r="F1366" i="11"/>
  <c r="F1365" i="11"/>
  <c r="F1364" i="11"/>
  <c r="F1363" i="11"/>
  <c r="F1362" i="11"/>
  <c r="F1361" i="11"/>
  <c r="F1360" i="11"/>
  <c r="F1359" i="11"/>
  <c r="F1358" i="11"/>
  <c r="F1357" i="11"/>
  <c r="F1356" i="11"/>
  <c r="F1355" i="11"/>
  <c r="F1354" i="11"/>
  <c r="F1353" i="11"/>
  <c r="F1352" i="11"/>
  <c r="F1351" i="11"/>
  <c r="F1350" i="11"/>
  <c r="F1349" i="11"/>
  <c r="F1348" i="11"/>
  <c r="F1347" i="11"/>
  <c r="E1346" i="11"/>
  <c r="F1345" i="11"/>
  <c r="F1344" i="11"/>
  <c r="F1343" i="11"/>
  <c r="F1342" i="11"/>
  <c r="F1341" i="11"/>
  <c r="F1340" i="11"/>
  <c r="F1339" i="11"/>
  <c r="F1338" i="11"/>
  <c r="F1337" i="11"/>
  <c r="F1336" i="11"/>
  <c r="F1335" i="11"/>
  <c r="F1334" i="11"/>
  <c r="F1333" i="11"/>
  <c r="E1328" i="11"/>
  <c r="F1328" i="11" s="1"/>
  <c r="F1327" i="11"/>
  <c r="F1326" i="11"/>
  <c r="F1325" i="11"/>
  <c r="F1324" i="11"/>
  <c r="F1322" i="11"/>
  <c r="F1321" i="11"/>
  <c r="F1320" i="11"/>
  <c r="F1319" i="11"/>
  <c r="F1318" i="11"/>
  <c r="F1316" i="11"/>
  <c r="F1315" i="11"/>
  <c r="F1314" i="11"/>
  <c r="F1313" i="11"/>
  <c r="E1312" i="11"/>
  <c r="F1311" i="11"/>
  <c r="F1310" i="11"/>
  <c r="F1312" i="11" s="1"/>
  <c r="F1309" i="11"/>
  <c r="F1308" i="11"/>
  <c r="E1307" i="11"/>
  <c r="F1306" i="11"/>
  <c r="F1305" i="11"/>
  <c r="F1304" i="11"/>
  <c r="F1303" i="11"/>
  <c r="E1302" i="11"/>
  <c r="F1301" i="11"/>
  <c r="F1300" i="11"/>
  <c r="F1299" i="11"/>
  <c r="F1298" i="11"/>
  <c r="F1297" i="11"/>
  <c r="F1296" i="11"/>
  <c r="F1295" i="11"/>
  <c r="F1294" i="11"/>
  <c r="F1293" i="11"/>
  <c r="F1292" i="11"/>
  <c r="F1291" i="11"/>
  <c r="F1290" i="11"/>
  <c r="F1289" i="11"/>
  <c r="F1288" i="11"/>
  <c r="F1287" i="11"/>
  <c r="F1286" i="11"/>
  <c r="F1285" i="11"/>
  <c r="F1284" i="11"/>
  <c r="F1283" i="11"/>
  <c r="F1282" i="11"/>
  <c r="F1281" i="11"/>
  <c r="F1280" i="11"/>
  <c r="F1279" i="11"/>
  <c r="F1278" i="11"/>
  <c r="F1277" i="11"/>
  <c r="F1276" i="11"/>
  <c r="F1275" i="11"/>
  <c r="F1274" i="11"/>
  <c r="F1273" i="11"/>
  <c r="F1272" i="11"/>
  <c r="F1271" i="11"/>
  <c r="F1270" i="11"/>
  <c r="F1269" i="11"/>
  <c r="F1268" i="11"/>
  <c r="F1267" i="11"/>
  <c r="F1266" i="11"/>
  <c r="F1265" i="11"/>
  <c r="F1264" i="11"/>
  <c r="F1263" i="11"/>
  <c r="F1262" i="11"/>
  <c r="F1261" i="11"/>
  <c r="F1260" i="11"/>
  <c r="F1259" i="11"/>
  <c r="F1258" i="11"/>
  <c r="F1257" i="11"/>
  <c r="F1256" i="11"/>
  <c r="F1255" i="11"/>
  <c r="F1254" i="11"/>
  <c r="F1253" i="11"/>
  <c r="F1252" i="11"/>
  <c r="E1251" i="11"/>
  <c r="D1329" i="11"/>
  <c r="F1250" i="11"/>
  <c r="F1249" i="11"/>
  <c r="F1248" i="11"/>
  <c r="F1247" i="11"/>
  <c r="F1246" i="11"/>
  <c r="F1245" i="11"/>
  <c r="F1244" i="11"/>
  <c r="F1243" i="11"/>
  <c r="F1242" i="11"/>
  <c r="F1241" i="11"/>
  <c r="F1240" i="11"/>
  <c r="F1239" i="11"/>
  <c r="F1238" i="11"/>
  <c r="D1234" i="11"/>
  <c r="F1233" i="11"/>
  <c r="E1233" i="11"/>
  <c r="F1232" i="11"/>
  <c r="F1231" i="11"/>
  <c r="F1230" i="11"/>
  <c r="F1229" i="11"/>
  <c r="F1227" i="11"/>
  <c r="F1226" i="11"/>
  <c r="F1225" i="11"/>
  <c r="F1224" i="11"/>
  <c r="F1223" i="11"/>
  <c r="F1221" i="11"/>
  <c r="F1220" i="11"/>
  <c r="F1219" i="11"/>
  <c r="F1218" i="11"/>
  <c r="E1217" i="11"/>
  <c r="F1216" i="11"/>
  <c r="F1215" i="11"/>
  <c r="F1214" i="11"/>
  <c r="F1213" i="11"/>
  <c r="E1212" i="11"/>
  <c r="F1211" i="11"/>
  <c r="F1210" i="11"/>
  <c r="F1209" i="11"/>
  <c r="F1208" i="11"/>
  <c r="F1212" i="11" s="1"/>
  <c r="E1207" i="11"/>
  <c r="F1206" i="11"/>
  <c r="F1205" i="11"/>
  <c r="F1204" i="11"/>
  <c r="F1203" i="11"/>
  <c r="F1202" i="11"/>
  <c r="F1201" i="11"/>
  <c r="F1200" i="11"/>
  <c r="F1199" i="11"/>
  <c r="F1198" i="11"/>
  <c r="F1197" i="11"/>
  <c r="F1196" i="11"/>
  <c r="F1195" i="11"/>
  <c r="F1194" i="11"/>
  <c r="F1193" i="11"/>
  <c r="F1192" i="11"/>
  <c r="F1191" i="11"/>
  <c r="F1190" i="11"/>
  <c r="F1189" i="11"/>
  <c r="F1188" i="11"/>
  <c r="F1187" i="11"/>
  <c r="F1186" i="11"/>
  <c r="F1185" i="11"/>
  <c r="F1184" i="11"/>
  <c r="F1183" i="11"/>
  <c r="F1182" i="11"/>
  <c r="F1181" i="11"/>
  <c r="F1180" i="11"/>
  <c r="F1179" i="11"/>
  <c r="F1178" i="11"/>
  <c r="F1177" i="11"/>
  <c r="F1176" i="11"/>
  <c r="F1175" i="11"/>
  <c r="F1174" i="11"/>
  <c r="F1173" i="11"/>
  <c r="F1172" i="11"/>
  <c r="F1171" i="11"/>
  <c r="F1170" i="11"/>
  <c r="F1169" i="11"/>
  <c r="F1168" i="11"/>
  <c r="F1167" i="11"/>
  <c r="F1166" i="11"/>
  <c r="F1165" i="11"/>
  <c r="F1164" i="11"/>
  <c r="F1163" i="11"/>
  <c r="F1162" i="11"/>
  <c r="F1161" i="11"/>
  <c r="F1160" i="11"/>
  <c r="F1159" i="11"/>
  <c r="F1158" i="11"/>
  <c r="F1157" i="11"/>
  <c r="E1156" i="11"/>
  <c r="F1155" i="11"/>
  <c r="F1154" i="11"/>
  <c r="F1153" i="11"/>
  <c r="F1152" i="11"/>
  <c r="F1151" i="11"/>
  <c r="F1150" i="11"/>
  <c r="F1149" i="11"/>
  <c r="F1148" i="11"/>
  <c r="F1147" i="11"/>
  <c r="F1146" i="11"/>
  <c r="F1145" i="11"/>
  <c r="F1144" i="11"/>
  <c r="F1143" i="11"/>
  <c r="E1138" i="11"/>
  <c r="F1138" i="11" s="1"/>
  <c r="F1137" i="11"/>
  <c r="F1136" i="11"/>
  <c r="F1135" i="11"/>
  <c r="F1134" i="11"/>
  <c r="F1132" i="11"/>
  <c r="F1131" i="11"/>
  <c r="F1130" i="11"/>
  <c r="F1129" i="11"/>
  <c r="F1128" i="11"/>
  <c r="F1126" i="11"/>
  <c r="F1125" i="11"/>
  <c r="F1124" i="11"/>
  <c r="F1123" i="11"/>
  <c r="E1122" i="11"/>
  <c r="F1121" i="11"/>
  <c r="F1120" i="11"/>
  <c r="F1119" i="11"/>
  <c r="F1118" i="11"/>
  <c r="E1117" i="11"/>
  <c r="F1116" i="11"/>
  <c r="F1115" i="11"/>
  <c r="F1114" i="11"/>
  <c r="F1113" i="11"/>
  <c r="F1117" i="11" s="1"/>
  <c r="E1112" i="11"/>
  <c r="F1111" i="11"/>
  <c r="F1110" i="11"/>
  <c r="F1109" i="11"/>
  <c r="F1108" i="11"/>
  <c r="F1107" i="11"/>
  <c r="F1106" i="11"/>
  <c r="F1105" i="11"/>
  <c r="F1104" i="11"/>
  <c r="F1103" i="11"/>
  <c r="F1102" i="11"/>
  <c r="F1101" i="11"/>
  <c r="F1100" i="11"/>
  <c r="F1099" i="11"/>
  <c r="F1098" i="11"/>
  <c r="F1097" i="11"/>
  <c r="F1096" i="11"/>
  <c r="F1095" i="11"/>
  <c r="F1094" i="11"/>
  <c r="F1093" i="11"/>
  <c r="F1092" i="11"/>
  <c r="F1091" i="11"/>
  <c r="F1090" i="11"/>
  <c r="F1089" i="11"/>
  <c r="F1088" i="11"/>
  <c r="F1087" i="11"/>
  <c r="F1086" i="11"/>
  <c r="F1085" i="11"/>
  <c r="F1084" i="11"/>
  <c r="F1083" i="11"/>
  <c r="F1082" i="11"/>
  <c r="F1081" i="11"/>
  <c r="F1080" i="11"/>
  <c r="F1079" i="11"/>
  <c r="F1078" i="11"/>
  <c r="F1077" i="11"/>
  <c r="F1076" i="11"/>
  <c r="F1075" i="11"/>
  <c r="F1074" i="11"/>
  <c r="F1073" i="11"/>
  <c r="F1072" i="11"/>
  <c r="F1071" i="11"/>
  <c r="F1070" i="11"/>
  <c r="F1069" i="11"/>
  <c r="F1068" i="11"/>
  <c r="F1067" i="11"/>
  <c r="F1066" i="11"/>
  <c r="F1065" i="11"/>
  <c r="F1064" i="11"/>
  <c r="F1063" i="11"/>
  <c r="F1062" i="11"/>
  <c r="E1061" i="11"/>
  <c r="D1139" i="11"/>
  <c r="F1060" i="11"/>
  <c r="F1059" i="11"/>
  <c r="F1058" i="11"/>
  <c r="F1057" i="11"/>
  <c r="F1056" i="11"/>
  <c r="F1055" i="11"/>
  <c r="F1054" i="11"/>
  <c r="F1053" i="11"/>
  <c r="F1052" i="11"/>
  <c r="F1051" i="11"/>
  <c r="F1050" i="11"/>
  <c r="F1049" i="11"/>
  <c r="F1048" i="11"/>
  <c r="F1043" i="11"/>
  <c r="E1043" i="11"/>
  <c r="F1042" i="11"/>
  <c r="F1041" i="11"/>
  <c r="F1040" i="11"/>
  <c r="F1039" i="11"/>
  <c r="F1037" i="11"/>
  <c r="F1036" i="11"/>
  <c r="F1035" i="11"/>
  <c r="F1034" i="11"/>
  <c r="F1033" i="11"/>
  <c r="F1031" i="11"/>
  <c r="F1030" i="11"/>
  <c r="F1029" i="11"/>
  <c r="F1028" i="11"/>
  <c r="F1027" i="11"/>
  <c r="E1027" i="11"/>
  <c r="F1026" i="11"/>
  <c r="F1025" i="11"/>
  <c r="F1024" i="11"/>
  <c r="F1023" i="11"/>
  <c r="E1022" i="11"/>
  <c r="F1021" i="11"/>
  <c r="F1020" i="11"/>
  <c r="F1019" i="11"/>
  <c r="F1018" i="11"/>
  <c r="E1017" i="11"/>
  <c r="F1016" i="11"/>
  <c r="F1015" i="11"/>
  <c r="F1014" i="11"/>
  <c r="F1013" i="11"/>
  <c r="F1012" i="11"/>
  <c r="F1011" i="11"/>
  <c r="F1010" i="11"/>
  <c r="F1009" i="11"/>
  <c r="F1008" i="11"/>
  <c r="F1007" i="11"/>
  <c r="F1006" i="11"/>
  <c r="F1005" i="11"/>
  <c r="F1004" i="11"/>
  <c r="F1003" i="11"/>
  <c r="F1002" i="11"/>
  <c r="F1001" i="11"/>
  <c r="F1000" i="11"/>
  <c r="F999" i="11"/>
  <c r="F998" i="11"/>
  <c r="F997" i="11"/>
  <c r="F996" i="11"/>
  <c r="F995" i="11"/>
  <c r="F994" i="11"/>
  <c r="F993" i="11"/>
  <c r="F992" i="11"/>
  <c r="F991" i="11"/>
  <c r="F990" i="11"/>
  <c r="F989" i="11"/>
  <c r="F988" i="11"/>
  <c r="F987" i="11"/>
  <c r="F986" i="11"/>
  <c r="F985" i="11"/>
  <c r="F984" i="11"/>
  <c r="F983" i="11"/>
  <c r="F982" i="11"/>
  <c r="F981" i="11"/>
  <c r="F980" i="11"/>
  <c r="F979" i="11"/>
  <c r="F978" i="11"/>
  <c r="F977" i="11"/>
  <c r="F976" i="11"/>
  <c r="F975" i="11"/>
  <c r="F974" i="11"/>
  <c r="F973" i="11"/>
  <c r="F972" i="11"/>
  <c r="F971" i="11"/>
  <c r="F970" i="11"/>
  <c r="F969" i="11"/>
  <c r="F968" i="11"/>
  <c r="F967" i="11"/>
  <c r="E966" i="11"/>
  <c r="D1044" i="11"/>
  <c r="F965" i="11"/>
  <c r="F964" i="11"/>
  <c r="F963" i="11"/>
  <c r="F962" i="11"/>
  <c r="F961" i="11"/>
  <c r="F960" i="11"/>
  <c r="F959" i="11"/>
  <c r="F958" i="11"/>
  <c r="F957" i="11"/>
  <c r="F956" i="11"/>
  <c r="F955" i="11"/>
  <c r="F954" i="11"/>
  <c r="F953" i="11"/>
  <c r="E948" i="11"/>
  <c r="F947" i="11"/>
  <c r="F946" i="11"/>
  <c r="F945" i="11"/>
  <c r="F944" i="11"/>
  <c r="F942" i="11"/>
  <c r="F941" i="11"/>
  <c r="F940" i="11"/>
  <c r="F939" i="11"/>
  <c r="F938" i="11"/>
  <c r="F936" i="11"/>
  <c r="F935" i="11"/>
  <c r="F934" i="11"/>
  <c r="F933" i="11"/>
  <c r="E932" i="11"/>
  <c r="F931" i="11"/>
  <c r="F930" i="11"/>
  <c r="F929" i="11"/>
  <c r="F928" i="11"/>
  <c r="F932" i="11" s="1"/>
  <c r="E927" i="11"/>
  <c r="F926" i="11"/>
  <c r="F925" i="11"/>
  <c r="F924" i="11"/>
  <c r="F923" i="11"/>
  <c r="E922" i="11"/>
  <c r="F921" i="11"/>
  <c r="F920" i="11"/>
  <c r="F919" i="11"/>
  <c r="F918" i="11"/>
  <c r="F917" i="11"/>
  <c r="F916" i="11"/>
  <c r="F915" i="11"/>
  <c r="F914" i="11"/>
  <c r="F913" i="11"/>
  <c r="F912" i="11"/>
  <c r="F911" i="11"/>
  <c r="F910" i="11"/>
  <c r="F909" i="11"/>
  <c r="F908" i="11"/>
  <c r="F907" i="11"/>
  <c r="F906" i="11"/>
  <c r="F905" i="11"/>
  <c r="F904" i="11"/>
  <c r="F903" i="11"/>
  <c r="F902" i="11"/>
  <c r="F901" i="11"/>
  <c r="F900" i="11"/>
  <c r="F899" i="11"/>
  <c r="F898" i="11"/>
  <c r="F897" i="11"/>
  <c r="F896" i="11"/>
  <c r="F895" i="11"/>
  <c r="F894" i="11"/>
  <c r="F893" i="11"/>
  <c r="F892" i="11"/>
  <c r="F891" i="11"/>
  <c r="F890" i="11"/>
  <c r="F889" i="11"/>
  <c r="F888" i="11"/>
  <c r="F887" i="11"/>
  <c r="F886" i="11"/>
  <c r="F885" i="11"/>
  <c r="F884" i="11"/>
  <c r="F883" i="11"/>
  <c r="F882" i="11"/>
  <c r="F881" i="11"/>
  <c r="F880" i="11"/>
  <c r="F879" i="11"/>
  <c r="F878" i="11"/>
  <c r="F877" i="11"/>
  <c r="F876" i="11"/>
  <c r="F875" i="11"/>
  <c r="F874" i="11"/>
  <c r="F873" i="11"/>
  <c r="F872" i="11"/>
  <c r="E871" i="11"/>
  <c r="D949" i="11"/>
  <c r="F870" i="11"/>
  <c r="F869" i="11"/>
  <c r="F868" i="11"/>
  <c r="F867" i="11"/>
  <c r="F866" i="11"/>
  <c r="F865" i="11"/>
  <c r="F864" i="11"/>
  <c r="F863" i="11"/>
  <c r="F862" i="11"/>
  <c r="F861" i="11"/>
  <c r="F860" i="11"/>
  <c r="F859" i="11"/>
  <c r="F858" i="11"/>
  <c r="F853" i="11"/>
  <c r="E853" i="11"/>
  <c r="F852" i="11"/>
  <c r="F851" i="11"/>
  <c r="F850" i="11"/>
  <c r="F849" i="11"/>
  <c r="F847" i="11"/>
  <c r="F846" i="11"/>
  <c r="F845" i="11"/>
  <c r="F844" i="11"/>
  <c r="F843" i="11"/>
  <c r="F841" i="11"/>
  <c r="F840" i="11"/>
  <c r="F839" i="11"/>
  <c r="F838" i="11"/>
  <c r="E837" i="11"/>
  <c r="F836" i="11"/>
  <c r="F835" i="11"/>
  <c r="F834" i="11"/>
  <c r="F837" i="11" s="1"/>
  <c r="F833" i="11"/>
  <c r="F832" i="11"/>
  <c r="E832" i="11"/>
  <c r="F831" i="11"/>
  <c r="F830" i="11"/>
  <c r="F829" i="11"/>
  <c r="F828" i="11"/>
  <c r="E827" i="11"/>
  <c r="D854" i="11"/>
  <c r="F826" i="11"/>
  <c r="F825" i="11"/>
  <c r="F824" i="11"/>
  <c r="F823" i="11"/>
  <c r="F822" i="11"/>
  <c r="F821" i="11"/>
  <c r="F820" i="11"/>
  <c r="F819" i="11"/>
  <c r="F818" i="11"/>
  <c r="F817" i="11"/>
  <c r="F816" i="11"/>
  <c r="F815" i="11"/>
  <c r="F814" i="11"/>
  <c r="F813" i="11"/>
  <c r="F812" i="11"/>
  <c r="F811" i="11"/>
  <c r="F810" i="11"/>
  <c r="F809" i="11"/>
  <c r="F808" i="11"/>
  <c r="F807" i="11"/>
  <c r="F806" i="11"/>
  <c r="F805" i="11"/>
  <c r="F804" i="11"/>
  <c r="F803" i="11"/>
  <c r="F802" i="11"/>
  <c r="F801" i="11"/>
  <c r="F800" i="11"/>
  <c r="F799" i="11"/>
  <c r="F798" i="11"/>
  <c r="F797" i="11"/>
  <c r="F796" i="11"/>
  <c r="F795" i="11"/>
  <c r="F794" i="11"/>
  <c r="F793" i="11"/>
  <c r="F792" i="11"/>
  <c r="F791" i="11"/>
  <c r="F790" i="11"/>
  <c r="F789" i="11"/>
  <c r="F788" i="11"/>
  <c r="F787" i="11"/>
  <c r="F786" i="11"/>
  <c r="F785" i="11"/>
  <c r="F784" i="11"/>
  <c r="F783" i="11"/>
  <c r="F782" i="11"/>
  <c r="F781" i="11"/>
  <c r="F780" i="11"/>
  <c r="F779" i="11"/>
  <c r="F778" i="11"/>
  <c r="F777" i="11"/>
  <c r="E776" i="11"/>
  <c r="F775" i="11"/>
  <c r="F774" i="11"/>
  <c r="F773" i="11"/>
  <c r="F772" i="11"/>
  <c r="F771" i="11"/>
  <c r="F770" i="11"/>
  <c r="F769" i="11"/>
  <c r="F768" i="11"/>
  <c r="F767" i="11"/>
  <c r="F766" i="11"/>
  <c r="F765" i="11"/>
  <c r="F764" i="11"/>
  <c r="F763" i="11"/>
  <c r="F758" i="11"/>
  <c r="E758" i="11"/>
  <c r="F757" i="11"/>
  <c r="F756" i="11"/>
  <c r="F755" i="11"/>
  <c r="F754" i="11"/>
  <c r="F752" i="11"/>
  <c r="F751" i="11"/>
  <c r="F750" i="11"/>
  <c r="F749" i="11"/>
  <c r="F748" i="11"/>
  <c r="F746" i="11"/>
  <c r="F745" i="11"/>
  <c r="F744" i="11"/>
  <c r="F743" i="11"/>
  <c r="E742" i="11"/>
  <c r="F741" i="11"/>
  <c r="F740" i="11"/>
  <c r="F739" i="11"/>
  <c r="F738" i="11"/>
  <c r="E737" i="11"/>
  <c r="F736" i="11"/>
  <c r="F735" i="11"/>
  <c r="F734" i="11"/>
  <c r="F733" i="11"/>
  <c r="E732" i="11"/>
  <c r="F731" i="11"/>
  <c r="F730" i="11"/>
  <c r="F729" i="11"/>
  <c r="F728" i="11"/>
  <c r="F727" i="11"/>
  <c r="F726" i="11"/>
  <c r="F725" i="11"/>
  <c r="F724" i="11"/>
  <c r="F723" i="11"/>
  <c r="F722" i="11"/>
  <c r="F721" i="11"/>
  <c r="F720" i="11"/>
  <c r="F719" i="11"/>
  <c r="F718" i="11"/>
  <c r="F717" i="11"/>
  <c r="F716" i="11"/>
  <c r="F715" i="11"/>
  <c r="F714" i="11"/>
  <c r="F713" i="11"/>
  <c r="F712" i="11"/>
  <c r="F711" i="11"/>
  <c r="F710" i="11"/>
  <c r="F709" i="11"/>
  <c r="F708" i="11"/>
  <c r="F707" i="11"/>
  <c r="F706" i="11"/>
  <c r="F705" i="11"/>
  <c r="F704" i="11"/>
  <c r="F703" i="11"/>
  <c r="F702" i="11"/>
  <c r="F701" i="11"/>
  <c r="F700" i="11"/>
  <c r="F699" i="11"/>
  <c r="F698" i="11"/>
  <c r="F697" i="11"/>
  <c r="F696" i="11"/>
  <c r="F695" i="11"/>
  <c r="F694" i="11"/>
  <c r="F693" i="11"/>
  <c r="F692" i="11"/>
  <c r="F691" i="11"/>
  <c r="F690" i="11"/>
  <c r="F689" i="11"/>
  <c r="F688" i="11"/>
  <c r="F687" i="11"/>
  <c r="F686" i="11"/>
  <c r="F685" i="11"/>
  <c r="F684" i="11"/>
  <c r="F683" i="11"/>
  <c r="F682" i="11"/>
  <c r="E681" i="11"/>
  <c r="D759" i="11"/>
  <c r="F680" i="11"/>
  <c r="F679" i="11"/>
  <c r="F678" i="11"/>
  <c r="F677" i="11"/>
  <c r="F676" i="11"/>
  <c r="F675" i="11"/>
  <c r="F674" i="11"/>
  <c r="F673" i="11"/>
  <c r="F672" i="11"/>
  <c r="F671" i="11"/>
  <c r="F670" i="11"/>
  <c r="F669" i="11"/>
  <c r="F668" i="11"/>
  <c r="D664" i="11"/>
  <c r="E663" i="11"/>
  <c r="F662" i="11"/>
  <c r="F661" i="11"/>
  <c r="F660" i="11"/>
  <c r="F659" i="11"/>
  <c r="F657" i="11"/>
  <c r="F656" i="11"/>
  <c r="F655" i="11"/>
  <c r="F654" i="11"/>
  <c r="F651" i="11"/>
  <c r="F650" i="11"/>
  <c r="F649" i="11"/>
  <c r="F648" i="11"/>
  <c r="E647" i="11"/>
  <c r="F646" i="11"/>
  <c r="F645" i="11"/>
  <c r="F644" i="11"/>
  <c r="F643" i="11"/>
  <c r="E642" i="11"/>
  <c r="F641" i="11"/>
  <c r="F640" i="11"/>
  <c r="F639" i="11"/>
  <c r="F642" i="11" s="1"/>
  <c r="F638" i="11"/>
  <c r="E637" i="11"/>
  <c r="F636" i="11"/>
  <c r="F635" i="11"/>
  <c r="F634" i="11"/>
  <c r="F633" i="11"/>
  <c r="F632" i="11"/>
  <c r="F631" i="11"/>
  <c r="F630" i="11"/>
  <c r="F629" i="11"/>
  <c r="F628" i="11"/>
  <c r="F627" i="11"/>
  <c r="F626" i="11"/>
  <c r="F625" i="11"/>
  <c r="F624" i="11"/>
  <c r="F623" i="11"/>
  <c r="F622" i="11"/>
  <c r="F621" i="11"/>
  <c r="F620" i="11"/>
  <c r="F619" i="11"/>
  <c r="F618" i="11"/>
  <c r="F617" i="11"/>
  <c r="F616" i="11"/>
  <c r="F615" i="11"/>
  <c r="F614" i="11"/>
  <c r="F613" i="11"/>
  <c r="F612" i="11"/>
  <c r="F611" i="11"/>
  <c r="F610" i="11"/>
  <c r="F609" i="11"/>
  <c r="F608" i="11"/>
  <c r="F607" i="11"/>
  <c r="F606" i="11"/>
  <c r="F605" i="11"/>
  <c r="F604" i="11"/>
  <c r="F603" i="11"/>
  <c r="F602" i="11"/>
  <c r="F601" i="11"/>
  <c r="F600" i="11"/>
  <c r="F599" i="11"/>
  <c r="F598" i="11"/>
  <c r="F597" i="11"/>
  <c r="F596" i="11"/>
  <c r="F595" i="11"/>
  <c r="F594" i="11"/>
  <c r="F593" i="11"/>
  <c r="F592" i="11"/>
  <c r="F591" i="11"/>
  <c r="F590" i="11"/>
  <c r="F589" i="11"/>
  <c r="F588" i="11"/>
  <c r="F587" i="11"/>
  <c r="E586" i="11"/>
  <c r="F585" i="11"/>
  <c r="F584" i="11"/>
  <c r="F583" i="11"/>
  <c r="F582" i="11"/>
  <c r="F581" i="11"/>
  <c r="F580" i="11"/>
  <c r="F579" i="11"/>
  <c r="F578" i="11"/>
  <c r="F577" i="11"/>
  <c r="F576" i="11"/>
  <c r="F575" i="11"/>
  <c r="F574" i="11"/>
  <c r="F573" i="11"/>
  <c r="F1592" i="11" l="1"/>
  <c r="F1597" i="11"/>
  <c r="F1787" i="11"/>
  <c r="F1782" i="11"/>
  <c r="F1882" i="11"/>
  <c r="F1497" i="11"/>
  <c r="F1492" i="11"/>
  <c r="F1441" i="11"/>
  <c r="F1502" i="11"/>
  <c r="F1217" i="11"/>
  <c r="F1207" i="11"/>
  <c r="F1122" i="11"/>
  <c r="F1022" i="11"/>
  <c r="F927" i="11"/>
  <c r="F681" i="11"/>
  <c r="F742" i="11"/>
  <c r="F737" i="11"/>
  <c r="F647" i="11"/>
  <c r="E1899" i="11"/>
  <c r="F1899" i="11" s="1"/>
  <c r="F1872" i="11"/>
  <c r="F1821" i="11"/>
  <c r="E1804" i="11"/>
  <c r="F1777" i="11"/>
  <c r="F1726" i="11"/>
  <c r="F1682" i="11"/>
  <c r="F1687" i="11"/>
  <c r="E1709" i="11"/>
  <c r="F1709" i="11" s="1"/>
  <c r="F1631" i="11"/>
  <c r="F1587" i="11"/>
  <c r="E1614" i="11"/>
  <c r="F1614" i="11" s="1"/>
  <c r="F1536" i="11"/>
  <c r="E1519" i="11"/>
  <c r="F1518" i="11"/>
  <c r="E1424" i="11"/>
  <c r="F1424" i="11" s="1"/>
  <c r="F1397" i="11"/>
  <c r="F1346" i="11"/>
  <c r="E1329" i="11"/>
  <c r="F1329" i="11" s="1"/>
  <c r="F1302" i="11"/>
  <c r="F1307" i="11"/>
  <c r="F1251" i="11"/>
  <c r="F1156" i="11"/>
  <c r="E1234" i="11"/>
  <c r="F1234" i="11"/>
  <c r="F1112" i="11"/>
  <c r="E1139" i="11"/>
  <c r="F1139" i="11" s="1"/>
  <c r="F1061" i="11"/>
  <c r="F1017" i="11"/>
  <c r="F966" i="11"/>
  <c r="E1044" i="11"/>
  <c r="F1044" i="11" s="1"/>
  <c r="F948" i="11"/>
  <c r="F922" i="11"/>
  <c r="E949" i="11"/>
  <c r="F949" i="11" s="1"/>
  <c r="F871" i="11"/>
  <c r="F827" i="11"/>
  <c r="E854" i="11"/>
  <c r="F854" i="11" s="1"/>
  <c r="F776" i="11"/>
  <c r="F732" i="11"/>
  <c r="E759" i="11"/>
  <c r="F663" i="11"/>
  <c r="F637" i="11"/>
  <c r="F586" i="11"/>
  <c r="F1804" i="11"/>
  <c r="F1519" i="11"/>
  <c r="F759" i="11"/>
  <c r="E664" i="11"/>
  <c r="F664" i="11" s="1"/>
  <c r="E474" i="11"/>
  <c r="F568" i="11" l="1"/>
  <c r="E568" i="11"/>
  <c r="F567" i="11"/>
  <c r="F566" i="11"/>
  <c r="F565" i="11"/>
  <c r="F564" i="11"/>
  <c r="F562" i="11"/>
  <c r="F561" i="11"/>
  <c r="F560" i="11"/>
  <c r="F559" i="11"/>
  <c r="F558" i="11"/>
  <c r="F556" i="11"/>
  <c r="F555" i="11"/>
  <c r="F554" i="11"/>
  <c r="F553" i="11"/>
  <c r="E552" i="11"/>
  <c r="F551" i="11"/>
  <c r="F550" i="11"/>
  <c r="F549" i="11"/>
  <c r="F548" i="11"/>
  <c r="F552" i="11" s="1"/>
  <c r="E547" i="11"/>
  <c r="F546" i="11"/>
  <c r="F545" i="11"/>
  <c r="F544" i="11"/>
  <c r="F543" i="11"/>
  <c r="E542" i="11"/>
  <c r="F541" i="11"/>
  <c r="F540" i="11"/>
  <c r="F539" i="11"/>
  <c r="F538" i="11"/>
  <c r="F537" i="11"/>
  <c r="F536" i="11"/>
  <c r="F535" i="11"/>
  <c r="F534" i="11"/>
  <c r="F533" i="11"/>
  <c r="F532" i="11"/>
  <c r="F531" i="11"/>
  <c r="F530" i="11"/>
  <c r="F529" i="11"/>
  <c r="F528" i="11"/>
  <c r="F527" i="11"/>
  <c r="F526" i="11"/>
  <c r="F525" i="11"/>
  <c r="F524" i="11"/>
  <c r="F523" i="11"/>
  <c r="F522" i="11"/>
  <c r="F521" i="11"/>
  <c r="F520" i="11"/>
  <c r="F519" i="11"/>
  <c r="F518" i="11"/>
  <c r="F517" i="11"/>
  <c r="F516" i="11"/>
  <c r="F515" i="11"/>
  <c r="F514" i="11"/>
  <c r="F513" i="11"/>
  <c r="F512" i="11"/>
  <c r="F511" i="11"/>
  <c r="F510" i="11"/>
  <c r="F509" i="11"/>
  <c r="F508" i="11"/>
  <c r="F507" i="11"/>
  <c r="F506" i="11"/>
  <c r="F505" i="11"/>
  <c r="F504" i="11"/>
  <c r="F503" i="11"/>
  <c r="F502" i="11"/>
  <c r="F501" i="11"/>
  <c r="F500" i="11"/>
  <c r="F499" i="11"/>
  <c r="F498" i="11"/>
  <c r="F497" i="11"/>
  <c r="F496" i="11"/>
  <c r="F495" i="11"/>
  <c r="F494" i="11"/>
  <c r="F493" i="11"/>
  <c r="F492" i="11"/>
  <c r="E491" i="11"/>
  <c r="D569" i="11"/>
  <c r="F490" i="11"/>
  <c r="F489" i="11"/>
  <c r="F488" i="11"/>
  <c r="F487" i="11"/>
  <c r="F486" i="11"/>
  <c r="F485" i="11"/>
  <c r="F484" i="11"/>
  <c r="F483" i="11"/>
  <c r="F482" i="11"/>
  <c r="F481" i="11"/>
  <c r="F480" i="11"/>
  <c r="F479" i="11"/>
  <c r="F478" i="11"/>
  <c r="E473" i="11"/>
  <c r="F473" i="11"/>
  <c r="F472" i="11"/>
  <c r="F471" i="11"/>
  <c r="F470" i="11"/>
  <c r="F469" i="11"/>
  <c r="F467" i="11"/>
  <c r="F466" i="11"/>
  <c r="F465" i="11"/>
  <c r="F464" i="11"/>
  <c r="F463" i="11"/>
  <c r="F461" i="11"/>
  <c r="F460" i="11"/>
  <c r="F459" i="11"/>
  <c r="F458" i="11"/>
  <c r="F457" i="11"/>
  <c r="E457" i="11"/>
  <c r="F456" i="11"/>
  <c r="F455" i="11"/>
  <c r="F454" i="11"/>
  <c r="F453" i="11"/>
  <c r="E452" i="11"/>
  <c r="F451" i="11"/>
  <c r="F450" i="11"/>
  <c r="F449" i="11"/>
  <c r="F448" i="11"/>
  <c r="E447" i="11"/>
  <c r="D474" i="11"/>
  <c r="F446" i="11"/>
  <c r="F445" i="11"/>
  <c r="F444" i="11"/>
  <c r="F443" i="11"/>
  <c r="F442" i="11"/>
  <c r="F441" i="11"/>
  <c r="F440" i="11"/>
  <c r="F439" i="11"/>
  <c r="F438" i="11"/>
  <c r="F437" i="11"/>
  <c r="F436" i="11"/>
  <c r="F435" i="11"/>
  <c r="F434" i="11"/>
  <c r="F433" i="11"/>
  <c r="F432" i="11"/>
  <c r="F431" i="11"/>
  <c r="F430" i="11"/>
  <c r="F429" i="11"/>
  <c r="F428" i="11"/>
  <c r="F427" i="11"/>
  <c r="F426" i="11"/>
  <c r="F425" i="11"/>
  <c r="F424" i="11"/>
  <c r="F423" i="11"/>
  <c r="F422" i="11"/>
  <c r="F421" i="11"/>
  <c r="F420" i="11"/>
  <c r="F419" i="11"/>
  <c r="F418" i="11"/>
  <c r="F417" i="11"/>
  <c r="F416" i="11"/>
  <c r="F415" i="11"/>
  <c r="F414" i="11"/>
  <c r="F413" i="11"/>
  <c r="F412" i="11"/>
  <c r="F411" i="11"/>
  <c r="F410" i="11"/>
  <c r="F409" i="11"/>
  <c r="F408" i="11"/>
  <c r="F407" i="11"/>
  <c r="F406" i="11"/>
  <c r="F405" i="11"/>
  <c r="F404" i="11"/>
  <c r="F403" i="11"/>
  <c r="F402" i="11"/>
  <c r="F401" i="11"/>
  <c r="F400" i="11"/>
  <c r="F399" i="11"/>
  <c r="F398" i="11"/>
  <c r="F397" i="11"/>
  <c r="E396" i="11"/>
  <c r="F395" i="11"/>
  <c r="F394" i="11"/>
  <c r="F393" i="11"/>
  <c r="F392" i="11"/>
  <c r="F391" i="11"/>
  <c r="F390" i="11"/>
  <c r="F389" i="11"/>
  <c r="F388" i="11"/>
  <c r="F387" i="11"/>
  <c r="F386" i="11"/>
  <c r="F385" i="11"/>
  <c r="F384" i="11"/>
  <c r="F383" i="11"/>
  <c r="E378" i="11"/>
  <c r="F378" i="11"/>
  <c r="F377" i="11"/>
  <c r="F376" i="11"/>
  <c r="F375" i="11"/>
  <c r="F374" i="11"/>
  <c r="F372" i="11"/>
  <c r="F371" i="11"/>
  <c r="F370" i="11"/>
  <c r="F369" i="11"/>
  <c r="F368" i="11"/>
  <c r="F366" i="11"/>
  <c r="F365" i="11"/>
  <c r="F364" i="11"/>
  <c r="F363" i="11"/>
  <c r="E362" i="11"/>
  <c r="F361" i="11"/>
  <c r="F360" i="11"/>
  <c r="F359" i="11"/>
  <c r="F358" i="11"/>
  <c r="E357" i="11"/>
  <c r="F356" i="11"/>
  <c r="F355" i="11"/>
  <c r="F354" i="11"/>
  <c r="F353" i="11"/>
  <c r="F357" i="11" s="1"/>
  <c r="E352" i="11"/>
  <c r="F351" i="11"/>
  <c r="F350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E301" i="11"/>
  <c r="D379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D284" i="11"/>
  <c r="F283" i="11"/>
  <c r="E283" i="11"/>
  <c r="F282" i="11"/>
  <c r="F281" i="11"/>
  <c r="F280" i="11"/>
  <c r="F279" i="11"/>
  <c r="F277" i="11"/>
  <c r="F276" i="11"/>
  <c r="F275" i="11"/>
  <c r="F274" i="11"/>
  <c r="F273" i="11"/>
  <c r="F271" i="11"/>
  <c r="F270" i="11"/>
  <c r="F269" i="11"/>
  <c r="F268" i="11"/>
  <c r="E267" i="11"/>
  <c r="F266" i="11"/>
  <c r="F267" i="11" s="1"/>
  <c r="F265" i="11"/>
  <c r="F264" i="11"/>
  <c r="F263" i="11"/>
  <c r="E262" i="11"/>
  <c r="F261" i="11"/>
  <c r="F262" i="11" s="1"/>
  <c r="F260" i="11"/>
  <c r="F259" i="11"/>
  <c r="F258" i="11"/>
  <c r="E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E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51" i="11"/>
  <c r="F131" i="11"/>
  <c r="F452" i="11" l="1"/>
  <c r="F362" i="11"/>
  <c r="F547" i="11"/>
  <c r="F542" i="11"/>
  <c r="F491" i="11"/>
  <c r="E569" i="11"/>
  <c r="F569" i="11" s="1"/>
  <c r="F474" i="11"/>
  <c r="F447" i="11"/>
  <c r="F396" i="11"/>
  <c r="E379" i="11"/>
  <c r="F352" i="11"/>
  <c r="F379" i="11"/>
  <c r="F301" i="11"/>
  <c r="E284" i="11"/>
  <c r="F284" i="11" s="1"/>
  <c r="F257" i="11"/>
  <c r="F206" i="11"/>
  <c r="E73" i="11"/>
  <c r="F57" i="11"/>
  <c r="F37" i="11"/>
  <c r="E188" i="11" l="1"/>
  <c r="F188" i="11" s="1"/>
  <c r="F187" i="11"/>
  <c r="F186" i="11"/>
  <c r="F185" i="11"/>
  <c r="F184" i="11"/>
  <c r="F182" i="11"/>
  <c r="F181" i="11"/>
  <c r="F180" i="11"/>
  <c r="F179" i="11"/>
  <c r="F178" i="11"/>
  <c r="F176" i="11"/>
  <c r="F175" i="11"/>
  <c r="F174" i="11"/>
  <c r="F173" i="11"/>
  <c r="E172" i="11"/>
  <c r="F171" i="11"/>
  <c r="F170" i="11"/>
  <c r="F169" i="11"/>
  <c r="F168" i="11"/>
  <c r="E167" i="11"/>
  <c r="F166" i="11"/>
  <c r="F165" i="11"/>
  <c r="F164" i="11"/>
  <c r="F163" i="11"/>
  <c r="E162" i="11"/>
  <c r="F161" i="11"/>
  <c r="F160" i="11"/>
  <c r="F159" i="11"/>
  <c r="F158" i="11"/>
  <c r="F157" i="11"/>
  <c r="F156" i="11"/>
  <c r="F155" i="11"/>
  <c r="F154" i="11"/>
  <c r="F153" i="11"/>
  <c r="F152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E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167" i="11" l="1"/>
  <c r="F172" i="11"/>
  <c r="E189" i="11"/>
  <c r="F162" i="11"/>
  <c r="F111" i="11"/>
  <c r="D189" i="11"/>
  <c r="E94" i="11"/>
  <c r="F94" i="11"/>
  <c r="F93" i="11"/>
  <c r="F92" i="11"/>
  <c r="F91" i="11"/>
  <c r="F90" i="11"/>
  <c r="F88" i="11"/>
  <c r="F87" i="11"/>
  <c r="F86" i="11"/>
  <c r="F85" i="11"/>
  <c r="F84" i="11"/>
  <c r="F82" i="11"/>
  <c r="F81" i="11"/>
  <c r="F80" i="11"/>
  <c r="F79" i="11"/>
  <c r="E78" i="11"/>
  <c r="F77" i="11"/>
  <c r="F76" i="11"/>
  <c r="F75" i="11"/>
  <c r="F74" i="11"/>
  <c r="F72" i="11"/>
  <c r="F71" i="11"/>
  <c r="F70" i="11"/>
  <c r="F69" i="11"/>
  <c r="E68" i="11"/>
  <c r="F67" i="11"/>
  <c r="F66" i="11"/>
  <c r="F65" i="11"/>
  <c r="F64" i="11"/>
  <c r="F63" i="11"/>
  <c r="F62" i="11"/>
  <c r="F61" i="11"/>
  <c r="F60" i="11"/>
  <c r="F59" i="11"/>
  <c r="F58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E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189" i="11" l="1"/>
  <c r="F78" i="11"/>
  <c r="F73" i="11"/>
  <c r="E95" i="11"/>
  <c r="F68" i="11"/>
  <c r="D95" i="11"/>
  <c r="F17" i="11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J34" i="10"/>
  <c r="F34" i="10"/>
  <c r="D38" i="10" s="1"/>
  <c r="J31" i="10"/>
  <c r="J32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D34" i="10"/>
  <c r="B38" i="10" s="1"/>
  <c r="F38" i="10"/>
  <c r="E38" i="10"/>
  <c r="C38" i="10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I34" i="10"/>
  <c r="G38" i="10" s="1"/>
  <c r="H34" i="10"/>
  <c r="G34" i="10"/>
  <c r="E34" i="10"/>
  <c r="F95" i="11" l="1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E4" i="9" l="1"/>
  <c r="D5" i="9"/>
  <c r="D90" i="5" l="1"/>
  <c r="D93" i="5"/>
  <c r="D92" i="5"/>
  <c r="F92" i="5" s="1"/>
  <c r="D86" i="5"/>
  <c r="D85" i="5"/>
  <c r="D84" i="5"/>
  <c r="D83" i="5"/>
  <c r="D81" i="5"/>
  <c r="D79" i="5"/>
  <c r="F79" i="5" s="1"/>
  <c r="D78" i="5"/>
  <c r="F78" i="5" s="1"/>
  <c r="D75" i="5"/>
  <c r="F75" i="5" s="1"/>
  <c r="F65" i="5"/>
  <c r="D67" i="5"/>
  <c r="F49" i="5"/>
  <c r="E93" i="5"/>
  <c r="F93" i="5" s="1"/>
  <c r="F74" i="5"/>
  <c r="F19" i="5"/>
  <c r="E67" i="5"/>
  <c r="F66" i="5"/>
  <c r="F57" i="5"/>
  <c r="F33" i="5"/>
  <c r="F15" i="5"/>
  <c r="D3" i="5"/>
  <c r="D16" i="5" s="1"/>
  <c r="E16" i="5"/>
  <c r="F91" i="5"/>
  <c r="F90" i="5"/>
  <c r="F89" i="5"/>
  <c r="F87" i="5"/>
  <c r="F86" i="5"/>
  <c r="F85" i="5"/>
  <c r="F84" i="5"/>
  <c r="F83" i="5"/>
  <c r="F81" i="5"/>
  <c r="F80" i="5"/>
  <c r="E77" i="5"/>
  <c r="D77" i="5"/>
  <c r="F76" i="5"/>
  <c r="F73" i="5"/>
  <c r="E72" i="5"/>
  <c r="D72" i="5"/>
  <c r="F71" i="5"/>
  <c r="F70" i="5"/>
  <c r="F69" i="5"/>
  <c r="F68" i="5"/>
  <c r="F64" i="5"/>
  <c r="F63" i="5"/>
  <c r="F62" i="5"/>
  <c r="F61" i="5"/>
  <c r="F60" i="5"/>
  <c r="F59" i="5"/>
  <c r="F58" i="5"/>
  <c r="F55" i="5"/>
  <c r="F54" i="5"/>
  <c r="F53" i="5"/>
  <c r="F52" i="5"/>
  <c r="F51" i="5"/>
  <c r="F50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F34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8" i="5"/>
  <c r="F17" i="5"/>
  <c r="F14" i="5"/>
  <c r="F13" i="5"/>
  <c r="F12" i="5"/>
  <c r="F11" i="5"/>
  <c r="F10" i="5"/>
  <c r="F9" i="5"/>
  <c r="F8" i="5"/>
  <c r="F7" i="5"/>
  <c r="F6" i="5"/>
  <c r="F5" i="5"/>
  <c r="F4" i="5"/>
  <c r="C5" i="9"/>
  <c r="B11" i="9"/>
  <c r="E3" i="8"/>
  <c r="E6" i="8"/>
  <c r="F3" i="8"/>
  <c r="B7" i="8"/>
  <c r="B6" i="8"/>
  <c r="B8" i="4"/>
  <c r="B7" i="4"/>
  <c r="F77" i="5" l="1"/>
  <c r="F3" i="5"/>
  <c r="F16" i="5" s="1"/>
  <c r="D94" i="5"/>
  <c r="E94" i="5"/>
  <c r="F67" i="5"/>
  <c r="F72" i="5"/>
  <c r="F94" i="5" l="1"/>
  <c r="B23" i="9" l="1"/>
  <c r="B22" i="9"/>
  <c r="B21" i="9"/>
  <c r="B20" i="9"/>
  <c r="E5" i="8"/>
  <c r="D34" i="6"/>
  <c r="F34" i="6"/>
  <c r="E8" i="4" l="1"/>
  <c r="E6" i="4"/>
  <c r="H6" i="8" l="1"/>
  <c r="H4" i="8"/>
  <c r="G5" i="9" l="1"/>
  <c r="E7" i="8"/>
  <c r="E8" i="8"/>
  <c r="E4" i="8"/>
  <c r="F14" i="9" l="1"/>
  <c r="B14" i="9"/>
  <c r="G13" i="9"/>
  <c r="D13" i="9"/>
  <c r="G11" i="9"/>
  <c r="D11" i="9"/>
  <c r="G9" i="9"/>
  <c r="D9" i="9"/>
  <c r="G7" i="9"/>
  <c r="D7" i="9"/>
  <c r="B9" i="8"/>
  <c r="C6" i="8" s="1"/>
  <c r="G9" i="8"/>
  <c r="B16" i="8" s="1"/>
  <c r="D9" i="8"/>
  <c r="H3" i="8"/>
  <c r="G19" i="6"/>
  <c r="E15" i="6"/>
  <c r="D10" i="4"/>
  <c r="E7" i="4"/>
  <c r="E5" i="4"/>
  <c r="E22" i="6" l="1"/>
  <c r="E27" i="6"/>
  <c r="E17" i="6"/>
  <c r="E23" i="6"/>
  <c r="E28" i="6"/>
  <c r="E20" i="6"/>
  <c r="E24" i="6"/>
  <c r="E16" i="6"/>
  <c r="E21" i="6"/>
  <c r="E25" i="6"/>
  <c r="F4" i="8"/>
  <c r="F6" i="8"/>
  <c r="F9" i="8"/>
  <c r="B15" i="8"/>
  <c r="G6" i="6"/>
  <c r="G14" i="6"/>
  <c r="G5" i="6"/>
  <c r="G12" i="6"/>
  <c r="G13" i="6"/>
  <c r="G15" i="6"/>
  <c r="G25" i="6"/>
  <c r="G21" i="6"/>
  <c r="G4" i="6"/>
  <c r="G7" i="6"/>
  <c r="G23" i="6"/>
  <c r="E30" i="6"/>
  <c r="E26" i="6"/>
  <c r="E29" i="6"/>
  <c r="G9" i="6"/>
  <c r="G20" i="6"/>
  <c r="G22" i="6"/>
  <c r="G24" i="6"/>
  <c r="G26" i="6"/>
  <c r="G28" i="6"/>
  <c r="G30" i="6"/>
  <c r="G10" i="6"/>
  <c r="G27" i="6"/>
  <c r="G29" i="6"/>
  <c r="G8" i="6"/>
  <c r="D39" i="6"/>
  <c r="G11" i="6"/>
  <c r="C14" i="9"/>
  <c r="B19" i="9"/>
  <c r="C3" i="8"/>
  <c r="C7" i="8"/>
  <c r="C5" i="8"/>
  <c r="C8" i="8"/>
  <c r="C4" i="8"/>
  <c r="H9" i="8"/>
  <c r="E18" i="6"/>
  <c r="D38" i="6"/>
  <c r="E4" i="6"/>
  <c r="E5" i="6"/>
  <c r="E6" i="6"/>
  <c r="E7" i="6"/>
  <c r="E8" i="6"/>
  <c r="E9" i="6"/>
  <c r="E10" i="6"/>
  <c r="E11" i="6"/>
  <c r="E12" i="6"/>
  <c r="E13" i="6"/>
  <c r="E14" i="6"/>
  <c r="E19" i="6"/>
  <c r="G16" i="6"/>
  <c r="G17" i="6"/>
  <c r="G18" i="6"/>
  <c r="E4" i="4"/>
  <c r="C9" i="8" l="1"/>
  <c r="D14" i="9"/>
  <c r="G14" i="9"/>
  <c r="E12" i="9"/>
  <c r="E10" i="9"/>
  <c r="E8" i="9"/>
  <c r="E6" i="9"/>
  <c r="B10" i="4" l="1"/>
  <c r="C7" i="4" l="1"/>
  <c r="C8" i="4"/>
  <c r="C6" i="4"/>
  <c r="C9" i="4"/>
  <c r="C4" i="4"/>
  <c r="E10" i="4"/>
  <c r="C5" i="4"/>
  <c r="C10" i="4" l="1"/>
</calcChain>
</file>

<file path=xl/sharedStrings.xml><?xml version="1.0" encoding="utf-8"?>
<sst xmlns="http://schemas.openxmlformats.org/spreadsheetml/2006/main" count="2556" uniqueCount="266">
  <si>
    <t>Granti qeveritar</t>
  </si>
  <si>
    <t>Të hyrat e bartura</t>
  </si>
  <si>
    <t>TOTALI</t>
  </si>
  <si>
    <t>Burimi i mjeteve</t>
  </si>
  <si>
    <t>%</t>
  </si>
  <si>
    <t>Përshkrimi</t>
  </si>
  <si>
    <t>në  %</t>
  </si>
  <si>
    <t xml:space="preserve">Paga dhe mëditje </t>
  </si>
  <si>
    <t xml:space="preserve">Mallra dhe shërbime </t>
  </si>
  <si>
    <t xml:space="preserve">Shërbime komunale </t>
  </si>
  <si>
    <t>Subvencione dhe transf.</t>
  </si>
  <si>
    <t>Kapitalet</t>
  </si>
  <si>
    <t>Nr.</t>
  </si>
  <si>
    <t>LLOJET E TRANSAKSIONEVE</t>
  </si>
  <si>
    <t>Ne total</t>
  </si>
  <si>
    <t>ne €</t>
  </si>
  <si>
    <t>TATIMI NË PRONË</t>
  </si>
  <si>
    <t>LARGIMI DHE DEPONIMI I AUTOMJE</t>
  </si>
  <si>
    <t>GJOBAT NGA INSPEKTORIATI</t>
  </si>
  <si>
    <t>LIC.PRANIM TEKNIK TE LOKALIT</t>
  </si>
  <si>
    <t>SHITJA E SHERBIMEVE</t>
  </si>
  <si>
    <t>TE HYRAT NGA SHITJA E MALLRAVE</t>
  </si>
  <si>
    <t>SHFRYTEZIMI I PRONES PUBLIKE</t>
  </si>
  <si>
    <t>PRONA PUB.PER TREG.TE HAPUR</t>
  </si>
  <si>
    <t>QIRAJA VENDOSJA OBJEKT TREGTAR</t>
  </si>
  <si>
    <t>QIRAJA NGA OBJEKTET PUBLIKE</t>
  </si>
  <si>
    <t>PARTICIPIM - ARSIMI I MESEM</t>
  </si>
  <si>
    <t>PARTICIPIM - QERDHJA</t>
  </si>
  <si>
    <t>PARTICIPIM - SHENDETSIA</t>
  </si>
  <si>
    <t>TAX PER MATJEN TOKES NE TEREN</t>
  </si>
  <si>
    <t>GJITHESEJT:</t>
  </si>
  <si>
    <t>Kodi ekonomik</t>
  </si>
  <si>
    <t xml:space="preserve"> Ndryshimi </t>
  </si>
  <si>
    <t>PAGAT NETO PERMES LISTAVE</t>
  </si>
  <si>
    <t>PAGESA PËR VENDIME GJYQËSORE</t>
  </si>
  <si>
    <t>TOTALI:     11</t>
  </si>
  <si>
    <t>RROGAT DHE PAGAT</t>
  </si>
  <si>
    <t>SHPENZ. PËR INTERNET</t>
  </si>
  <si>
    <t>SHPENZ.E TELEFONIT-VALA 900</t>
  </si>
  <si>
    <t>SHPENZIMET POSTARE</t>
  </si>
  <si>
    <t>SHËRBIME SHTYPJE - JO MARKETING</t>
  </si>
  <si>
    <t>SHERB.KONTRAKTUESE TJERA</t>
  </si>
  <si>
    <t>SHERBIME TEKNIKE</t>
  </si>
  <si>
    <t>SHPENZIMET PER ANETARESIM</t>
  </si>
  <si>
    <t>MOBILJE (ME PAK SE 1000 Euro)</t>
  </si>
  <si>
    <t>PAISJE TJERA&lt;1000 EURO</t>
  </si>
  <si>
    <t>FURNIZIME PER ZYRE</t>
  </si>
  <si>
    <t>FURNIZIM USHQIM&amp;PIJE(JO DREKA)</t>
  </si>
  <si>
    <t>FURNIZIME MJEKSORE</t>
  </si>
  <si>
    <t>FURNIZIM PASTRIMI</t>
  </si>
  <si>
    <t>NAFT PER NGROHJE QENDRORE</t>
  </si>
  <si>
    <t>DRU</t>
  </si>
  <si>
    <t>REGJ.SIGURIMI I AUTOMJETEVE</t>
  </si>
  <si>
    <t>MIRËMBAJTJA OBJEKTEVE SHËNDETËSORE</t>
  </si>
  <si>
    <t>MIRMB.TEKNO.INFORMATIVE</t>
  </si>
  <si>
    <t>MIRMB.PAISJEVE DHE MOBILEVE</t>
  </si>
  <si>
    <t>REKLAMAT DHE KONKURSET</t>
  </si>
  <si>
    <t>SHPENZIMET  PËR INFORMIM  PUBLIK</t>
  </si>
  <si>
    <t>SHPENZIME-VENDIMET E GJYKATAVE</t>
  </si>
  <si>
    <t>TOTALI:   13</t>
  </si>
  <si>
    <t>MALLRA DHE SHERBIME</t>
  </si>
  <si>
    <t>RRYMA</t>
  </si>
  <si>
    <t>UJI</t>
  </si>
  <si>
    <t>MBETURINAT</t>
  </si>
  <si>
    <t>SHPENZIMET TELEFONIKE</t>
  </si>
  <si>
    <t>TOTALI:   14</t>
  </si>
  <si>
    <t>SHPENZIMET KOMUNALE</t>
  </si>
  <si>
    <t>SUB.PER ENTITETET JOPUBLIKE</t>
  </si>
  <si>
    <t>TOTALI:    20</t>
  </si>
  <si>
    <t>SUBVENCIONET DHE TRANSFERET</t>
  </si>
  <si>
    <t xml:space="preserve"> OBJEKTET ARSIMORE</t>
  </si>
  <si>
    <t>NDERTIMI I RRUGEVE LOKALE</t>
  </si>
  <si>
    <t>TOTALI:     30</t>
  </si>
  <si>
    <t>PASURIT JO FINANCIARE</t>
  </si>
  <si>
    <t>TOTALI I PERGJITHSHEM:11,13,14,20,30</t>
  </si>
  <si>
    <t>% në total</t>
  </si>
  <si>
    <t>TAKSË REGJISTRIMI I AUTOMJETEVE</t>
  </si>
  <si>
    <t>TAKSË PËR LEJE NDËRTIMI</t>
  </si>
  <si>
    <t>ÇERTIFIKATAT E LINDJES</t>
  </si>
  <si>
    <t>ÇERTIFIKATAT E KURORIZIMIT</t>
  </si>
  <si>
    <t>ÇERTIFIKATAT E VDEKJES</t>
  </si>
  <si>
    <t>ÇERTIFIKATA TJERA</t>
  </si>
  <si>
    <t>TAKSË VERIF. DOK.TË NDRYSHME</t>
  </si>
  <si>
    <t>TAKSA ADMINISTRATIVE</t>
  </si>
  <si>
    <t>ÇERTIFIKATAT MJEKSORE</t>
  </si>
  <si>
    <t>TAKSË PË LEGALIZIM</t>
  </si>
  <si>
    <t>TAKSË PËR USHTRIM TE VEPRIMTARISË</t>
  </si>
  <si>
    <t>TAKSË PËR FLETË POSEDUESE</t>
  </si>
  <si>
    <t>PARTICIPIM NGA GJEODEZIA</t>
  </si>
  <si>
    <t>SHËRBIME TË NDRYSHME SHËNDETSORE</t>
  </si>
  <si>
    <t>AVANC PËR UDHËTIME ZYRTARE</t>
  </si>
  <si>
    <t>31_Granti I donatorëve të brendshëm</t>
  </si>
  <si>
    <t>32_Granti I donatorëve të jashtme</t>
  </si>
  <si>
    <t>61_ Granti I jashtëm (Performancës)</t>
  </si>
  <si>
    <t>Buxheti sipas SIMFK për vitin 2024</t>
  </si>
  <si>
    <t>Krahasimi në %</t>
  </si>
  <si>
    <t xml:space="preserve"> SHËRBIMET E VEÇANTA - KONSULENTË DHE KONTRAKTORË INDIVIDUAL</t>
  </si>
  <si>
    <t>SIGURIMI FIZIK I OBJEKTEVE PUBLIKE</t>
  </si>
  <si>
    <t>KOMPJUTERËT</t>
  </si>
  <si>
    <t>FURNIZIMI ME DOKUMENTE BLLANKO</t>
  </si>
  <si>
    <t>KONTROLLIMI TEKNIK I AUTOMJETEVE</t>
  </si>
  <si>
    <t>MIRËMBAJTJA E NDËRTESAVE ADMINISTRATIVE DHE AFARISTE</t>
  </si>
  <si>
    <t>MIRËMBAJTJA RUTINOREMIRËMBAJTJA RUTINORE</t>
  </si>
  <si>
    <t>KOMPENSIMI I PËRFAQËSIMIT BRENDA VENDIT</t>
  </si>
  <si>
    <t>TRANSFERET PËR PËRFITUES INDIVIDUAL TJERË</t>
  </si>
  <si>
    <t>TROTUARET</t>
  </si>
  <si>
    <t>RRJETET E UJESJELLESIT</t>
  </si>
  <si>
    <t>SHTRETËRIT E LUMENJVE</t>
  </si>
  <si>
    <t>TATIMI NË TË ARDHURAT PERSONALE</t>
  </si>
  <si>
    <t>KONTRIBUTI PENSIONAL - PUNËTORI</t>
  </si>
  <si>
    <t>SINDIKATAT</t>
  </si>
  <si>
    <t>PËRVOJA E PUNËS</t>
  </si>
  <si>
    <t>KONTRIBUTI PENSIONAL - PUNËDHËNËSI</t>
  </si>
  <si>
    <t>SHTESAT TRANZITORE</t>
  </si>
  <si>
    <t>ODAT PROFESIONALE</t>
  </si>
  <si>
    <t>SHTESA E VEÇANTË PËR TË ZGJEDHURIT</t>
  </si>
  <si>
    <t>SHTESA PËR VËLLIMIN E PUNËS</t>
  </si>
  <si>
    <t>KUJDESTARIA, PUNA GJATË NATËS &amp; PUNA JASHTË ORARIT TË PUNËS</t>
  </si>
  <si>
    <t>GJOBAT NGA TRAFIKU</t>
  </si>
  <si>
    <t>DËNIMET NGA GJYKATA</t>
  </si>
  <si>
    <t>Te hyrat në periudhën janar-qershor 2024</t>
  </si>
  <si>
    <t>Buxheti i shpenzuar janar-qershor 2024</t>
  </si>
  <si>
    <t>Shpenzimet janar-qershor 2024</t>
  </si>
  <si>
    <t>SUB. PER ENTITETE PUBLIKE</t>
  </si>
  <si>
    <t>SHTESA PËR NËPUNËSEN/IN E SISTEMIT SHËNDETËSOR</t>
  </si>
  <si>
    <t>TRANSPORTI PËR UDHËTIME ZYRTARE JASHTË VENDIT</t>
  </si>
  <si>
    <t>AKOMODIMI PËR UDHËTIMET ZYRTARE JASHTË VENDIT</t>
  </si>
  <si>
    <t>SHPENZIMET E TJERA PËR UDHËTIMET ZYRTARE JASHTË VENDIT</t>
  </si>
  <si>
    <t>PAJISJET E TJERA TË TEKNOL.INFORMATIVE DHE TË KOMUNIKIMIT</t>
  </si>
  <si>
    <t>PAJISJET SPORTIVE</t>
  </si>
  <si>
    <t>MIRMBAJTJA E AUTORRUGËVE</t>
  </si>
  <si>
    <t>NDËRTESAT E BANIMIT</t>
  </si>
  <si>
    <t>PAGESAT SIPAS VENDIMEVE GJYQËSORE</t>
  </si>
  <si>
    <t>Gjashtëmujori</t>
  </si>
  <si>
    <t xml:space="preserve"> Gjashtëmujori </t>
  </si>
  <si>
    <t>Ndryshimi 2025/2024 në  %</t>
  </si>
  <si>
    <t>Buxheti sipas SIMFK për vitin 2025</t>
  </si>
  <si>
    <t>2025/2024</t>
  </si>
  <si>
    <t>Të hyrat vetanake (sipas llojeve) të realizuara për periudhën janar-qershor 2025 dhe krahasimi me periudhën e njëjtë të vitit paraprak</t>
  </si>
  <si>
    <t>Të hyrat buxhetore të komunës së Klinës për vitin 2025 duke përfshirë edhe të hyrat nga donatorët sipas burimit të financimit</t>
  </si>
  <si>
    <t>Tabela 1: Buxheti janar-qershor 2025 sipas burimit të financimit</t>
  </si>
  <si>
    <t>Tab.2. Të hyrat vetanake (sipas llojeve) të realizuara për periudhën janar-qershor 2024 dhe krahasimi me periudhën e njëjtë të vitit paraprak</t>
  </si>
  <si>
    <t>Te hyrat në periudhën janar-qershor 2025</t>
  </si>
  <si>
    <t>Të hyrat vetanake (sipas llojeve) të realizuara për periudhën janar-qershor 2025 sipas muajve</t>
  </si>
  <si>
    <t>Të hyrat  janar 2025</t>
  </si>
  <si>
    <t xml:space="preserve">Të hyrat  shkurt 2025 </t>
  </si>
  <si>
    <t>Të hyrat  mars 2025</t>
  </si>
  <si>
    <t>Të hyrat  prill 2025</t>
  </si>
  <si>
    <t>Të hyrat  maj 2025</t>
  </si>
  <si>
    <t>Të hyrat  qershor 2025</t>
  </si>
  <si>
    <t>Shpenzimet buxhetor për periudhën janar-qershor 2025 dhe krahasimi me vitin paraprak</t>
  </si>
  <si>
    <t>Buxheti i shpenzuar janar-qershor 2025</t>
  </si>
  <si>
    <t>Tab.3. Shpenzimet buxhetore janar-qershor 2025 krahasuar me periudhën e njëjtë të vitit të kaluar</t>
  </si>
  <si>
    <t>% në total e shpenzimeve janar-qershor 2025</t>
  </si>
  <si>
    <t>Progresi ndaj buxhetit në %  sipas granteve</t>
  </si>
  <si>
    <t>Krahasimi i shpenz. 2025 me 2024 në %</t>
  </si>
  <si>
    <t>Tab.3.1. Shpenzimet buxhetore janar-qershor 2025 sipas kategorive ekonomike</t>
  </si>
  <si>
    <t>Shpenzimet e buxhetit në periudhën janar-qershor 2025 sipas kategorive ekonomike</t>
  </si>
  <si>
    <t>Krahasimi 2025 me 2024 në %</t>
  </si>
  <si>
    <t>% në total e shpenz. janar-qershor 2025</t>
  </si>
  <si>
    <t>Progresi ndaj buxhetit në % sipas granteve</t>
  </si>
  <si>
    <t xml:space="preserve"> Buxheti në  SIMFK 2025</t>
  </si>
  <si>
    <t>Shpenzimet janar-qershor 2025</t>
  </si>
  <si>
    <t>PARA XHEPI/MËDITJET PËR UDHËTIME ZYRTARE JASHTË VENDIT</t>
  </si>
  <si>
    <t>DERIVATET PËR AUTOMJETE, GJENERATORË DHE MAKINERI</t>
  </si>
  <si>
    <t xml:space="preserve"> AVANCË (PARADHËNIA) PËR PARA TË IMËTA</t>
  </si>
  <si>
    <t>MIREMBAJTJA DHE RIPARIMI I AUTOMJETEVE</t>
  </si>
  <si>
    <t>MIRËMBAJTJA E NDËRTESAVE ARSIMORE</t>
  </si>
  <si>
    <t>MIRËMBAJTJA E OBJEKTEVE SPORTIVE</t>
  </si>
  <si>
    <t>VENDIMET GJYQËSORE</t>
  </si>
  <si>
    <t>OBJEKTET KULTURORE</t>
  </si>
  <si>
    <t xml:space="preserve"> RRETHOJAT</t>
  </si>
  <si>
    <t>RRJETET E KANALIZIMIT</t>
  </si>
  <si>
    <t xml:space="preserve"> PAJISJET E GJENERIMIT TË EN. ELEK.DHE NDRIÇIMIT PUBLIK</t>
  </si>
  <si>
    <t>SISTEMET E UJITJES</t>
  </si>
  <si>
    <t>PARQET DHE HAPËSIRAT PUBLIKE</t>
  </si>
  <si>
    <t xml:space="preserve"> Shpenzimet janar- qershor /2024</t>
  </si>
  <si>
    <t xml:space="preserve"> Shpenzimet  janar-qershor /2025</t>
  </si>
  <si>
    <t>MIRMBAJTJA E RRUGEVE LOKALE</t>
  </si>
  <si>
    <t>PAJISJET SHKENCORE-KULTURORE</t>
  </si>
  <si>
    <t>TAKSA KOMUNALE PËR AUTOMJETE</t>
  </si>
  <si>
    <t>MIRËMBAJTJA E OBJEKTEVE KULTURORE</t>
  </si>
  <si>
    <t>PAGESAT PËR TARIFA - VENDIMET GJYQËSORE/PËRMBARIMORE</t>
  </si>
  <si>
    <t>PAJISJET E TJERA</t>
  </si>
  <si>
    <t>FUSHAT SPORTIVE</t>
  </si>
  <si>
    <t>Shpenzimet buxhetore për periudhën janar-qershor 2025, raportit të shpenzimeve analitike sipas kodeve buxhetore në SIMFK</t>
  </si>
  <si>
    <t>Buxheti i shpenzuar Janar-Qershor 2025</t>
  </si>
  <si>
    <t>Buxheti i shpenzuar Janar- Qershor 2024</t>
  </si>
  <si>
    <t>Grafiku 4. Shpenzimet buxhetore Janar-Qershor 2025 krahasuar me periudhën enjëtë të vitit të kaluar</t>
  </si>
  <si>
    <t>Grafiku 1. Buxheti në SIMFK sipas burimit</t>
  </si>
  <si>
    <t>Grafiku 2. Të hyrat vetanake sipas viteve</t>
  </si>
  <si>
    <t>Grafiku 3. Të hyrat vetanake janar-qershor 2025 sipas muajve</t>
  </si>
  <si>
    <t>Shpenzimet 2025 sipas kategorive ekonomike Janar-qershor 2025</t>
  </si>
  <si>
    <t>Grafiku. 4.1. Shpenzimet buxhetore janar-qershor 2025 sipas kategorive ekonomike</t>
  </si>
  <si>
    <t>kodi</t>
  </si>
  <si>
    <t xml:space="preserve">LLOJET E TE HYRAVE </t>
  </si>
  <si>
    <t>Janar</t>
  </si>
  <si>
    <t>Shkurt</t>
  </si>
  <si>
    <t>Mars</t>
  </si>
  <si>
    <t>Prill</t>
  </si>
  <si>
    <t>Maj</t>
  </si>
  <si>
    <t>Qershor</t>
  </si>
  <si>
    <t>EKON.</t>
  </si>
  <si>
    <t>PERSHKRIMI</t>
  </si>
  <si>
    <t>I</t>
  </si>
  <si>
    <t>II</t>
  </si>
  <si>
    <t>III</t>
  </si>
  <si>
    <t>IV</t>
  </si>
  <si>
    <t>V</t>
  </si>
  <si>
    <t>VI</t>
  </si>
  <si>
    <t>Tatimi ne prone</t>
  </si>
  <si>
    <t>Taksa rrugore</t>
  </si>
  <si>
    <t>Urbanizem</t>
  </si>
  <si>
    <t>Çertifikatat e lindjes</t>
  </si>
  <si>
    <t>Çert. E kurorezimit</t>
  </si>
  <si>
    <t>Çertifikatat e vdekjes</t>
  </si>
  <si>
    <t>Çertifikatat tjera</t>
  </si>
  <si>
    <t>Te hyrat tjera</t>
  </si>
  <si>
    <t>Taksa administrative</t>
  </si>
  <si>
    <t>Çertifikatat mjeksore</t>
  </si>
  <si>
    <t>Takë per legalizim</t>
  </si>
  <si>
    <t>T.per usht.veprimtar.</t>
  </si>
  <si>
    <t>Taksë per flet posed.</t>
  </si>
  <si>
    <t>Marimanga</t>
  </si>
  <si>
    <t>Denimet mandatore</t>
  </si>
  <si>
    <t>Komisioni inspektues</t>
  </si>
  <si>
    <t>Shitja e sherbimeve</t>
  </si>
  <si>
    <t>Shitja e pasurise</t>
  </si>
  <si>
    <t>Shfryt.pron.publike</t>
  </si>
  <si>
    <t>Qer. per treg te hapur</t>
  </si>
  <si>
    <t>Qeraja e lokaleve</t>
  </si>
  <si>
    <t>Qeraja per banim</t>
  </si>
  <si>
    <t>Shendetsi</t>
  </si>
  <si>
    <t>Qerdhja</t>
  </si>
  <si>
    <t>Arsim I mesem</t>
  </si>
  <si>
    <t>Participim nga gjeod.</t>
  </si>
  <si>
    <t>Kadaster &amp; gjeodezi</t>
  </si>
  <si>
    <t>Gjithesejt:</t>
  </si>
  <si>
    <t>Tab.3. Të hyrat vetanake (sipas llojeve) të realizuara për periudhën janar-qershor 2025 dhe krahasimi me periudhën e njëjtë të vitit paraprak</t>
  </si>
  <si>
    <t xml:space="preserve">Të hyrat vetanake </t>
  </si>
  <si>
    <t>Totali</t>
  </si>
  <si>
    <t>Ndryshimi 2025/2024</t>
  </si>
  <si>
    <t>Të hyrat vetanake</t>
  </si>
  <si>
    <t xml:space="preserve">ZYRA E KRYETARIT </t>
  </si>
  <si>
    <t>ÇËSHTJE GJINORE</t>
  </si>
  <si>
    <t>ZYRA E KUVENDIT KOMUNAL</t>
  </si>
  <si>
    <t>DREJTORIA BUXHET E FINANCA</t>
  </si>
  <si>
    <t>DREJTORIA SHERBIMET PUBLIKE-INFRSATRUKTURA RRUGORE</t>
  </si>
  <si>
    <t>ZYRA LOKALE E KOMUNITETEVE</t>
  </si>
  <si>
    <t>DREJTORIA E BUJQËSISË</t>
  </si>
  <si>
    <t>DREJTORIA E SHERBIMEVE KADASTRALE</t>
  </si>
  <si>
    <t>DREJTORIA PLANIFIKIMI URBANIZMI DHE INSPEKCIONI</t>
  </si>
  <si>
    <t>DREJTORIA ADMINISTRATA E SHËNDETËSISË</t>
  </si>
  <si>
    <t>SHËRBIMET E KUJDESIT PRIMAR SHËNDETËSOR</t>
  </si>
  <si>
    <t>SHËRBIMET SOCIALE</t>
  </si>
  <si>
    <t>SHËRBIMET RREZIDENCIALE</t>
  </si>
  <si>
    <t>DREJTORIA E KULTURËS</t>
  </si>
  <si>
    <t>DREJTORIA ADMINISTRATA E ARSIMIT</t>
  </si>
  <si>
    <t>ARSIMI PARAFILLOR</t>
  </si>
  <si>
    <t>ARSIMI FILLOR</t>
  </si>
  <si>
    <t>ARSIMI I MESËM</t>
  </si>
  <si>
    <t>E PERMBLEDHUR</t>
  </si>
  <si>
    <t>DREJTORIA ADMINISTRATA DHE PERSONELI</t>
  </si>
  <si>
    <t>DREJTORIA INSPEKCIONI</t>
  </si>
  <si>
    <t>ZJARRFIKSAT DHE INSPEKTIMET</t>
  </si>
  <si>
    <t>Shpenzimet buxhetore për periudhën janar-qershor 2025, raportit të shpenzimeve analitike sipas kodeve buxhetore në SIMFK sipas drejtorive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</si>
</sst>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indexed="8"/>
      <name val="Arial"/>
      <family val="2"/>
    </font>
    <font>
      <sz val="8"/>
      <color rgb="FF000000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8"/>
      <color rgb="FF000000"/>
      <name val="Arial"/>
      <family val="2"/>
    </font>
    <font>
      <b/>
      <sz val="8"/>
      <color theme="1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11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4" fillId="0" borderId="0"/>
  </cellStyleXfs>
  <cellXfs count="200">
    <xf numFmtId="0" fontId="0" fillId="0" borderId="0" xfId="0"/>
    <xf numFmtId="4" fontId="0" fillId="0" borderId="0" xfId="0" applyNumberFormat="1"/>
    <xf numFmtId="2" fontId="0" fillId="0" borderId="0" xfId="0" applyNumberFormat="1"/>
    <xf numFmtId="0" fontId="5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4" fontId="8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4" fillId="0" borderId="0" xfId="0" applyFont="1"/>
    <xf numFmtId="43" fontId="4" fillId="0" borderId="0" xfId="1" applyFont="1"/>
    <xf numFmtId="0" fontId="0" fillId="0" borderId="0" xfId="0" applyAlignment="1">
      <alignment wrapText="1"/>
    </xf>
    <xf numFmtId="4" fontId="9" fillId="0" borderId="0" xfId="0" applyNumberFormat="1" applyFont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0" fontId="14" fillId="0" borderId="0" xfId="0" applyFont="1"/>
    <xf numFmtId="0" fontId="15" fillId="3" borderId="1" xfId="0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6" fillId="0" borderId="1" xfId="0" applyFont="1" applyBorder="1"/>
    <xf numFmtId="43" fontId="14" fillId="0" borderId="1" xfId="1" applyFont="1" applyFill="1" applyBorder="1"/>
    <xf numFmtId="0" fontId="14" fillId="0" borderId="1" xfId="0" applyFont="1" applyBorder="1"/>
    <xf numFmtId="0" fontId="18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left" wrapText="1"/>
    </xf>
    <xf numFmtId="2" fontId="17" fillId="0" borderId="1" xfId="0" applyNumberFormat="1" applyFont="1" applyBorder="1" applyAlignment="1">
      <alignment horizontal="center"/>
    </xf>
    <xf numFmtId="43" fontId="14" fillId="0" borderId="1" xfId="0" applyNumberFormat="1" applyFont="1" applyBorder="1"/>
    <xf numFmtId="0" fontId="5" fillId="0" borderId="2" xfId="0" applyFont="1" applyBorder="1" applyAlignment="1">
      <alignment wrapText="1"/>
    </xf>
    <xf numFmtId="43" fontId="7" fillId="0" borderId="1" xfId="1" applyFont="1" applyFill="1" applyBorder="1" applyAlignment="1">
      <alignment horizontal="right" wrapText="1"/>
    </xf>
    <xf numFmtId="43" fontId="7" fillId="0" borderId="1" xfId="1" applyFont="1" applyFill="1" applyBorder="1" applyAlignment="1">
      <alignment horizontal="center" wrapText="1"/>
    </xf>
    <xf numFmtId="43" fontId="19" fillId="0" borderId="1" xfId="1" applyFont="1" applyFill="1" applyBorder="1" applyAlignment="1" applyProtection="1">
      <alignment horizontal="right" vertical="center" wrapText="1"/>
    </xf>
    <xf numFmtId="43" fontId="7" fillId="0" borderId="1" xfId="1" quotePrefix="1" applyFont="1" applyFill="1" applyBorder="1" applyAlignment="1">
      <alignment horizontal="right" wrapText="1"/>
    </xf>
    <xf numFmtId="43" fontId="11" fillId="0" borderId="1" xfId="1" applyFont="1" applyFill="1" applyBorder="1" applyAlignment="1">
      <alignment wrapText="1"/>
    </xf>
    <xf numFmtId="43" fontId="5" fillId="0" borderId="1" xfId="1" applyFont="1" applyFill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4" fontId="19" fillId="2" borderId="1" xfId="0" applyNumberFormat="1" applyFont="1" applyFill="1" applyBorder="1" applyAlignment="1">
      <alignment vertical="center" wrapText="1"/>
    </xf>
    <xf numFmtId="0" fontId="13" fillId="0" borderId="0" xfId="0" applyFont="1"/>
    <xf numFmtId="2" fontId="5" fillId="0" borderId="1" xfId="0" applyNumberFormat="1" applyFont="1" applyBorder="1" applyAlignment="1">
      <alignment horizontal="center" wrapText="1"/>
    </xf>
    <xf numFmtId="4" fontId="11" fillId="0" borderId="1" xfId="0" applyNumberFormat="1" applyFont="1" applyBorder="1" applyAlignment="1">
      <alignment horizontal="right" wrapText="1"/>
    </xf>
    <xf numFmtId="0" fontId="6" fillId="5" borderId="2" xfId="0" applyFont="1" applyFill="1" applyBorder="1"/>
    <xf numFmtId="0" fontId="6" fillId="0" borderId="2" xfId="0" applyFont="1" applyBorder="1"/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43" fontId="20" fillId="0" borderId="1" xfId="1" applyFont="1" applyBorder="1" applyAlignment="1"/>
    <xf numFmtId="43" fontId="20" fillId="0" borderId="1" xfId="1" applyFont="1" applyFill="1" applyBorder="1" applyAlignment="1"/>
    <xf numFmtId="0" fontId="6" fillId="6" borderId="2" xfId="0" applyFont="1" applyFill="1" applyBorder="1"/>
    <xf numFmtId="43" fontId="6" fillId="6" borderId="1" xfId="1" applyFont="1" applyFill="1" applyBorder="1" applyAlignment="1">
      <alignment horizontal="right"/>
    </xf>
    <xf numFmtId="0" fontId="6" fillId="0" borderId="1" xfId="0" applyFont="1" applyBorder="1"/>
    <xf numFmtId="43" fontId="20" fillId="0" borderId="1" xfId="1" applyFont="1" applyBorder="1"/>
    <xf numFmtId="43" fontId="20" fillId="0" borderId="1" xfId="1" applyFont="1" applyBorder="1" applyAlignment="1">
      <alignment horizontal="right"/>
    </xf>
    <xf numFmtId="43" fontId="20" fillId="4" borderId="1" xfId="1" applyFont="1" applyFill="1" applyBorder="1" applyAlignment="1"/>
    <xf numFmtId="0" fontId="6" fillId="7" borderId="7" xfId="0" applyFont="1" applyFill="1" applyBorder="1"/>
    <xf numFmtId="0" fontId="6" fillId="7" borderId="5" xfId="0" applyFont="1" applyFill="1" applyBorder="1"/>
    <xf numFmtId="0" fontId="6" fillId="7" borderId="8" xfId="0" applyFont="1" applyFill="1" applyBorder="1"/>
    <xf numFmtId="43" fontId="6" fillId="7" borderId="1" xfId="1" applyFont="1" applyFill="1" applyBorder="1" applyAlignment="1">
      <alignment horizontal="right"/>
    </xf>
    <xf numFmtId="0" fontId="6" fillId="5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6" fillId="6" borderId="10" xfId="0" applyFont="1" applyFill="1" applyBorder="1"/>
    <xf numFmtId="0" fontId="15" fillId="3" borderId="1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164" fontId="14" fillId="0" borderId="1" xfId="0" applyNumberFormat="1" applyFont="1" applyBorder="1"/>
    <xf numFmtId="43" fontId="10" fillId="0" borderId="1" xfId="1" applyFont="1" applyBorder="1"/>
    <xf numFmtId="2" fontId="11" fillId="0" borderId="1" xfId="0" applyNumberFormat="1" applyFont="1" applyBorder="1" applyAlignment="1">
      <alignment wrapText="1"/>
    </xf>
    <xf numFmtId="164" fontId="11" fillId="0" borderId="1" xfId="0" applyNumberFormat="1" applyFont="1" applyBorder="1"/>
    <xf numFmtId="165" fontId="7" fillId="0" borderId="1" xfId="1" applyNumberFormat="1" applyFont="1" applyFill="1" applyBorder="1" applyAlignment="1">
      <alignment horizontal="center" wrapText="1"/>
    </xf>
    <xf numFmtId="43" fontId="5" fillId="0" borderId="1" xfId="1" applyFont="1" applyFill="1" applyBorder="1" applyAlignment="1">
      <alignment horizontal="right" wrapText="1"/>
    </xf>
    <xf numFmtId="43" fontId="6" fillId="5" borderId="10" xfId="1" applyFont="1" applyFill="1" applyBorder="1" applyAlignment="1">
      <alignment wrapText="1"/>
    </xf>
    <xf numFmtId="43" fontId="6" fillId="5" borderId="3" xfId="1" applyFont="1" applyFill="1" applyBorder="1" applyAlignment="1"/>
    <xf numFmtId="43" fontId="6" fillId="0" borderId="1" xfId="1" applyFont="1" applyBorder="1" applyAlignment="1">
      <alignment wrapText="1"/>
    </xf>
    <xf numFmtId="43" fontId="6" fillId="6" borderId="1" xfId="1" applyFont="1" applyFill="1" applyBorder="1" applyAlignment="1">
      <alignment wrapText="1"/>
    </xf>
    <xf numFmtId="43" fontId="21" fillId="0" borderId="1" xfId="1" applyFont="1" applyBorder="1"/>
    <xf numFmtId="43" fontId="20" fillId="0" borderId="1" xfId="1" applyFont="1" applyFill="1" applyBorder="1"/>
    <xf numFmtId="43" fontId="14" fillId="0" borderId="9" xfId="1" applyFont="1" applyFill="1" applyBorder="1"/>
    <xf numFmtId="43" fontId="14" fillId="0" borderId="4" xfId="1" applyFont="1" applyFill="1" applyBorder="1"/>
    <xf numFmtId="43" fontId="7" fillId="0" borderId="1" xfId="1" applyFont="1" applyBorder="1" applyAlignment="1">
      <alignment horizontal="right" wrapText="1"/>
    </xf>
    <xf numFmtId="0" fontId="22" fillId="0" borderId="8" xfId="0" applyFont="1" applyBorder="1" applyAlignment="1">
      <alignment vertical="center"/>
    </xf>
    <xf numFmtId="43" fontId="14" fillId="0" borderId="0" xfId="0" applyNumberFormat="1" applyFont="1"/>
    <xf numFmtId="43" fontId="7" fillId="0" borderId="1" xfId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right"/>
    </xf>
    <xf numFmtId="2" fontId="0" fillId="0" borderId="1" xfId="0" applyNumberFormat="1" applyBorder="1"/>
    <xf numFmtId="0" fontId="23" fillId="3" borderId="1" xfId="0" applyFont="1" applyFill="1" applyBorder="1" applyAlignment="1">
      <alignment horizontal="center" wrapText="1"/>
    </xf>
    <xf numFmtId="43" fontId="1" fillId="0" borderId="0" xfId="0" applyNumberFormat="1" applyFont="1" applyAlignment="1">
      <alignment wrapText="1"/>
    </xf>
    <xf numFmtId="0" fontId="6" fillId="0" borderId="1" xfId="0" applyFont="1" applyBorder="1" applyAlignment="1">
      <alignment wrapText="1"/>
    </xf>
    <xf numFmtId="0" fontId="6" fillId="6" borderId="2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4" xfId="0" applyFont="1" applyBorder="1"/>
    <xf numFmtId="0" fontId="6" fillId="0" borderId="4" xfId="0" applyFont="1" applyBorder="1" applyAlignment="1">
      <alignment horizontal="right"/>
    </xf>
    <xf numFmtId="0" fontId="6" fillId="4" borderId="1" xfId="0" applyFont="1" applyFill="1" applyBorder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43" fontId="20" fillId="0" borderId="1" xfId="1" applyFont="1" applyFill="1" applyBorder="1" applyAlignment="1">
      <alignment horizontal="right"/>
    </xf>
    <xf numFmtId="4" fontId="20" fillId="0" borderId="0" xfId="0" applyNumberFormat="1" applyFont="1"/>
    <xf numFmtId="43" fontId="0" fillId="0" borderId="0" xfId="0" applyNumberFormat="1"/>
    <xf numFmtId="4" fontId="10" fillId="0" borderId="1" xfId="0" applyNumberFormat="1" applyFont="1" applyBorder="1"/>
    <xf numFmtId="4" fontId="10" fillId="0" borderId="1" xfId="0" applyNumberFormat="1" applyFont="1" applyBorder="1" applyAlignment="1">
      <alignment wrapText="1"/>
    </xf>
    <xf numFmtId="0" fontId="12" fillId="0" borderId="1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12" xfId="0" applyFont="1" applyBorder="1" applyAlignment="1">
      <alignment horizontal="left"/>
    </xf>
    <xf numFmtId="0" fontId="28" fillId="8" borderId="1" xfId="0" applyFont="1" applyFill="1" applyBorder="1" applyAlignment="1">
      <alignment horizontal="center"/>
    </xf>
    <xf numFmtId="0" fontId="0" fillId="0" borderId="0" xfId="0"/>
    <xf numFmtId="43" fontId="0" fillId="0" borderId="0" xfId="0" applyNumberFormat="1"/>
    <xf numFmtId="43" fontId="14" fillId="0" borderId="1" xfId="1" applyFont="1" applyFill="1" applyBorder="1"/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43" fontId="26" fillId="0" borderId="1" xfId="1" applyFont="1" applyFill="1" applyBorder="1"/>
    <xf numFmtId="43" fontId="26" fillId="0" borderId="1" xfId="1" applyFont="1" applyBorder="1"/>
    <xf numFmtId="43" fontId="27" fillId="6" borderId="1" xfId="1" applyFont="1" applyFill="1" applyBorder="1"/>
    <xf numFmtId="43" fontId="0" fillId="0" borderId="1" xfId="0" applyNumberFormat="1" applyBorder="1"/>
    <xf numFmtId="0" fontId="29" fillId="9" borderId="1" xfId="0" applyFont="1" applyFill="1" applyBorder="1" applyAlignment="1">
      <alignment horizontal="center"/>
    </xf>
    <xf numFmtId="43" fontId="4" fillId="6" borderId="1" xfId="0" applyNumberFormat="1" applyFont="1" applyFill="1" applyBorder="1"/>
    <xf numFmtId="0" fontId="25" fillId="8" borderId="1" xfId="0" applyFont="1" applyFill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12" xfId="0" applyFont="1" applyBorder="1" applyAlignment="1">
      <alignment horizontal="left"/>
    </xf>
    <xf numFmtId="0" fontId="6" fillId="0" borderId="3" xfId="0" applyFont="1" applyFill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43" fontId="6" fillId="0" borderId="1" xfId="1" applyFont="1" applyFill="1" applyBorder="1" applyAlignment="1">
      <alignment wrapText="1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4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6" xfId="0" applyBorder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left" wrapText="1"/>
    </xf>
    <xf numFmtId="0" fontId="15" fillId="3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0" fillId="0" borderId="1" xfId="0" applyNumberFormat="1" applyBorder="1" applyAlignment="1">
      <alignment horizontal="center"/>
    </xf>
    <xf numFmtId="0" fontId="28" fillId="8" borderId="2" xfId="0" applyFont="1" applyFill="1" applyBorder="1" applyAlignment="1">
      <alignment horizontal="center"/>
    </xf>
    <xf numFmtId="0" fontId="28" fillId="8" borderId="3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3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12" fillId="0" borderId="1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12" xfId="0" applyFont="1" applyBorder="1" applyAlignment="1">
      <alignment horizontal="left"/>
    </xf>
    <xf numFmtId="43" fontId="30" fillId="0" borderId="1" xfId="1" applyFont="1" applyBorder="1" applyAlignment="1"/>
    <xf numFmtId="43" fontId="30" fillId="0" borderId="1" xfId="1" applyFont="1" applyBorder="1"/>
    <xf numFmtId="43" fontId="31" fillId="0" borderId="1" xfId="1" applyFont="1" applyBorder="1" applyAlignment="1">
      <alignment horizontal="right"/>
    </xf>
    <xf numFmtId="43" fontId="20" fillId="6" borderId="1" xfId="1" applyFont="1" applyFill="1" applyBorder="1" applyAlignment="1"/>
    <xf numFmtId="0" fontId="0" fillId="0" borderId="0" xfId="0" applyFill="1"/>
    <xf numFmtId="0" fontId="12" fillId="0" borderId="1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right"/>
    </xf>
    <xf numFmtId="0" fontId="6" fillId="6" borderId="1" xfId="0" applyFont="1" applyFill="1" applyBorder="1" applyAlignment="1">
      <alignment vertical="top" wrapText="1"/>
    </xf>
    <xf numFmtId="43" fontId="30" fillId="6" borderId="1" xfId="1" applyFont="1" applyFill="1" applyBorder="1" applyAlignment="1">
      <alignment horizontal="right"/>
    </xf>
    <xf numFmtId="0" fontId="30" fillId="0" borderId="1" xfId="0" applyFont="1" applyFill="1" applyBorder="1"/>
    <xf numFmtId="0" fontId="30" fillId="0" borderId="1" xfId="0" applyFont="1" applyFill="1" applyBorder="1" applyAlignment="1">
      <alignment wrapText="1"/>
    </xf>
    <xf numFmtId="43" fontId="30" fillId="0" borderId="1" xfId="1" applyFont="1" applyFill="1" applyBorder="1" applyAlignment="1"/>
    <xf numFmtId="43" fontId="30" fillId="0" borderId="1" xfId="1" applyFont="1" applyFill="1" applyBorder="1" applyAlignment="1">
      <alignment wrapText="1"/>
    </xf>
    <xf numFmtId="0" fontId="32" fillId="0" borderId="0" xfId="0" applyFont="1" applyFill="1"/>
    <xf numFmtId="0" fontId="30" fillId="0" borderId="2" xfId="0" applyFont="1" applyFill="1" applyBorder="1"/>
    <xf numFmtId="0" fontId="30" fillId="0" borderId="2" xfId="0" applyFont="1" applyFill="1" applyBorder="1" applyAlignment="1">
      <alignment wrapText="1"/>
    </xf>
    <xf numFmtId="43" fontId="30" fillId="0" borderId="1" xfId="1" applyFont="1" applyFill="1" applyBorder="1" applyAlignment="1">
      <alignment horizontal="right"/>
    </xf>
    <xf numFmtId="0" fontId="33" fillId="0" borderId="8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right"/>
    </xf>
    <xf numFmtId="0" fontId="30" fillId="0" borderId="3" xfId="0" applyFont="1" applyFill="1" applyBorder="1"/>
    <xf numFmtId="0" fontId="30" fillId="0" borderId="3" xfId="0" applyFont="1" applyFill="1" applyBorder="1" applyAlignment="1">
      <alignment horizontal="right"/>
    </xf>
    <xf numFmtId="0" fontId="30" fillId="0" borderId="4" xfId="0" applyFont="1" applyFill="1" applyBorder="1"/>
    <xf numFmtId="43" fontId="30" fillId="0" borderId="1" xfId="1" applyFont="1" applyFill="1" applyBorder="1"/>
    <xf numFmtId="0" fontId="30" fillId="0" borderId="4" xfId="0" applyFont="1" applyFill="1" applyBorder="1" applyAlignment="1">
      <alignment horizontal="right"/>
    </xf>
    <xf numFmtId="0" fontId="30" fillId="6" borderId="2" xfId="0" applyFont="1" applyFill="1" applyBorder="1"/>
    <xf numFmtId="0" fontId="30" fillId="6" borderId="2" xfId="0" applyFont="1" applyFill="1" applyBorder="1" applyAlignment="1">
      <alignment wrapText="1"/>
    </xf>
    <xf numFmtId="0" fontId="30" fillId="6" borderId="10" xfId="0" applyFont="1" applyFill="1" applyBorder="1"/>
    <xf numFmtId="0" fontId="22" fillId="0" borderId="8" xfId="0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2" xfId="2" xr:uid="{12E13705-A10A-4CC3-AFCB-1C9E9718F2F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layout>
        <c:manualLayout>
          <c:xMode val="edge"/>
          <c:yMode val="edge"/>
          <c:x val="0.1383213321612709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'Tabela 1. Buxheti janar-qershor'!$B$3:$B$3</c:f>
              <c:strCache>
                <c:ptCount val="1"/>
                <c:pt idx="0">
                  <c:v>Buxheti sipas SIMFK për vitin 2025</c:v>
                </c:pt>
              </c:strCache>
            </c:strRef>
          </c:tx>
          <c:explosion val="43"/>
          <c:dLbls>
            <c:dLbl>
              <c:idx val="1"/>
              <c:layout>
                <c:manualLayout>
                  <c:x val="-0.16968582874509108"/>
                  <c:y val="3.4859000183116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BB-4444-9A1C-70D453130552}"/>
                </c:ext>
              </c:extLst>
            </c:dLbl>
            <c:dLbl>
              <c:idx val="2"/>
              <c:layout>
                <c:manualLayout>
                  <c:x val="-7.0468691413573412E-2"/>
                  <c:y val="1.51745712018556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BB-4444-9A1C-70D453130552}"/>
                </c:ext>
              </c:extLst>
            </c:dLbl>
            <c:dLbl>
              <c:idx val="3"/>
              <c:layout>
                <c:manualLayout>
                  <c:x val="7.3513113492392396E-2"/>
                  <c:y val="-8.20936336446316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BB-4444-9A1C-70D453130552}"/>
                </c:ext>
              </c:extLst>
            </c:dLbl>
            <c:dLbl>
              <c:idx val="4"/>
              <c:layout>
                <c:manualLayout>
                  <c:x val="-7.6052927594576991E-2"/>
                  <c:y val="-4.67640236830861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BB-4444-9A1C-70D453130552}"/>
                </c:ext>
              </c:extLst>
            </c:dLbl>
            <c:dLbl>
              <c:idx val="6"/>
              <c:layout>
                <c:manualLayout>
                  <c:x val="0.12704941487577237"/>
                  <c:y val="3.10520051272661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BB-4444-9A1C-70D4531305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'Tabela 1. Buxheti janar-qershor'!$A$4:$A$9</c:f>
              <c:strCache>
                <c:ptCount val="6"/>
                <c:pt idx="0">
                  <c:v>Granti qeveritar</c:v>
                </c:pt>
                <c:pt idx="1">
                  <c:v>Të hyrat vetanake </c:v>
                </c:pt>
                <c:pt idx="2">
                  <c:v>Të hyrat e bartura</c:v>
                </c:pt>
                <c:pt idx="3">
                  <c:v>31_Granti I donatorëve të brendshëm</c:v>
                </c:pt>
                <c:pt idx="4">
                  <c:v>32_Granti I donatorëve të jashtme</c:v>
                </c:pt>
                <c:pt idx="5">
                  <c:v>61_ Granti I jashtëm (Performancës)</c:v>
                </c:pt>
              </c:strCache>
            </c:strRef>
          </c:cat>
          <c:val>
            <c:numRef>
              <c:f>'Tabela 1. Buxheti janar-qershor'!$B$4:$B$9</c:f>
              <c:numCache>
                <c:formatCode>_(* #,##0.00_);_(* \(#,##0.00\);_(* "-"??_);_(@_)</c:formatCode>
                <c:ptCount val="6"/>
                <c:pt idx="0">
                  <c:v>14673149</c:v>
                </c:pt>
                <c:pt idx="1">
                  <c:v>1495504</c:v>
                </c:pt>
                <c:pt idx="2">
                  <c:v>0</c:v>
                </c:pt>
                <c:pt idx="3">
                  <c:v>48572.59</c:v>
                </c:pt>
                <c:pt idx="4">
                  <c:v>18341.330000000002</c:v>
                </c:pt>
                <c:pt idx="5">
                  <c:v>2575.0100000000002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BB-4444-9A1C-70D453130552}"/>
            </c:ext>
          </c:extLst>
        </c:ser>
        <c:ser>
          <c:idx val="1"/>
          <c:order val="1"/>
          <c:tx>
            <c:strRef>
              <c:f>'Tabela 1. Buxheti janar-qershor'!$C$3:$C$3</c:f>
              <c:strCache>
                <c:ptCount val="1"/>
                <c:pt idx="0">
                  <c:v>% në total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'Tabela 1. Buxheti janar-qershor'!$A$4:$A$9</c:f>
              <c:strCache>
                <c:ptCount val="6"/>
                <c:pt idx="0">
                  <c:v>Granti qeveritar</c:v>
                </c:pt>
                <c:pt idx="1">
                  <c:v>Të hyrat vetanake </c:v>
                </c:pt>
                <c:pt idx="2">
                  <c:v>Të hyrat e bartura</c:v>
                </c:pt>
                <c:pt idx="3">
                  <c:v>31_Granti I donatorëve të brendshëm</c:v>
                </c:pt>
                <c:pt idx="4">
                  <c:v>32_Granti I donatorëve të jashtme</c:v>
                </c:pt>
                <c:pt idx="5">
                  <c:v>61_ Granti I jashtëm (Performancës)</c:v>
                </c:pt>
              </c:strCache>
            </c:strRef>
          </c:cat>
          <c:val>
            <c:numRef>
              <c:f>'Tabela 1. Buxheti janar-qershor'!$C$4:$C$9</c:f>
              <c:numCache>
                <c:formatCode>_(* #,##0.00_);_(* \(#,##0.00\);_(* "-"??_);_(@_)</c:formatCode>
                <c:ptCount val="6"/>
                <c:pt idx="0">
                  <c:v>90.362241340502933</c:v>
                </c:pt>
                <c:pt idx="1">
                  <c:v>9.2098221979268047</c:v>
                </c:pt>
                <c:pt idx="2">
                  <c:v>0</c:v>
                </c:pt>
                <c:pt idx="3">
                  <c:v>0.29912652697204256</c:v>
                </c:pt>
                <c:pt idx="4">
                  <c:v>0.11295214735199696</c:v>
                </c:pt>
                <c:pt idx="5">
                  <c:v>1.5857787246228366E-2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BB-4444-9A1C-70D45313055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Shpenzimet </a:t>
            </a:r>
            <a:r>
              <a:rPr lang="en-US" sz="1800" b="1" i="0" u="none" strike="noStrike" baseline="0"/>
              <a:t>Janar-Mars 2023</a:t>
            </a:r>
            <a:r>
              <a:rPr lang="en-US"/>
              <a:t> sipas kategorive ekonomike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'Tab.2.Te hyrat vetanake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'Tab.2.Te hyrat vetanake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EC6-416C-A15C-2F6B148117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KRAHASIMI I TË HYRAVE NDËR VITE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'Tab.2.Te hyrat vetanake '!$C$37:$C$39</c:f>
              <c:strCache>
                <c:ptCount val="3"/>
                <c:pt idx="1">
                  <c:v>Te hyrat në periudhën janar-qershor 2025</c:v>
                </c:pt>
                <c:pt idx="2">
                  <c:v>Te hyrat në periudhën janar-qershor 2024</c:v>
                </c:pt>
              </c:strCache>
            </c:strRef>
          </c:cat>
          <c:val>
            <c:numRef>
              <c:f>'Tab.2.Te hyrat vetanake '!$D$37:$D$39</c:f>
              <c:numCache>
                <c:formatCode>_(* #,##0.00_);_(* \(#,##0.00\);_(* "-"??_);_(@_)</c:formatCode>
                <c:ptCount val="3"/>
                <c:pt idx="1">
                  <c:v>814708.67</c:v>
                </c:pt>
                <c:pt idx="2">
                  <c:v>732427.53999999992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1-410D-A321-B8E7EA14D704}"/>
            </c:ext>
          </c:extLst>
        </c:ser>
        <c:ser>
          <c:idx val="1"/>
          <c:order val="1"/>
          <c:invertIfNegative val="0"/>
          <c:cat>
            <c:strRef>
              <c:f>'Tab.2.Te hyrat vetanake '!$C$37:$C$39</c:f>
              <c:strCache>
                <c:ptCount val="3"/>
                <c:pt idx="1">
                  <c:v>Te hyrat në periudhën janar-qershor 2025</c:v>
                </c:pt>
                <c:pt idx="2">
                  <c:v>Te hyrat në periudhën janar-qershor 2024</c:v>
                </c:pt>
              </c:strCache>
            </c:strRef>
          </c:cat>
          <c:val>
            <c:numRef>
              <c:f>'Tab.2.Te hyrat vetanake '!$E$37:$E$39</c:f>
              <c:numCache>
                <c:formatCode>_(* #,##0.00_);_(* \(#,##0.00\);_(* "-"??_);_(@_)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7641-410D-A321-B8E7EA14D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72243072"/>
        <c:axId val="72244608"/>
        <c:axId val="0"/>
      </c:bar3DChart>
      <c:catAx>
        <c:axId val="72243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244608"/>
        <c:crosses val="autoZero"/>
        <c:auto val="1"/>
        <c:lblAlgn val="ctr"/>
        <c:lblOffset val="100"/>
        <c:noMultiLvlLbl val="0"/>
      </c:catAx>
      <c:valAx>
        <c:axId val="722446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243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Shpenzimet </a:t>
            </a:r>
            <a:r>
              <a:rPr lang="en-US" sz="1800" b="1" i="0" u="none" strike="noStrike" baseline="0"/>
              <a:t>Janar-Mars 2023</a:t>
            </a:r>
            <a:r>
              <a:rPr lang="en-US"/>
              <a:t> sipas kategorive ekonomike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'Tab.2.Te hyrat vetanake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'Tab.2.Te hyrat vetanake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F71-46FA-9EAB-9E83982D24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Të hyrat sipas muajve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16-49CC-83BD-9FF66119D90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16-49CC-83BD-9FF66119D90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16-49CC-83BD-9FF66119D90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16-49CC-83BD-9FF66119D90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616-49CC-83BD-9FF66119D90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616-49CC-83BD-9FF66119D90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616-49CC-83BD-9FF66119D9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'Tab.2.1. THV sipas muajve '!$B$37:$G$37</c:f>
              <c:strCache>
                <c:ptCount val="6"/>
                <c:pt idx="0">
                  <c:v>Të hyrat  janar 2025</c:v>
                </c:pt>
                <c:pt idx="1">
                  <c:v>Të hyrat  shkurt 2025 </c:v>
                </c:pt>
                <c:pt idx="2">
                  <c:v>Të hyrat  mars 2025</c:v>
                </c:pt>
                <c:pt idx="3">
                  <c:v>Të hyrat  prill 2025</c:v>
                </c:pt>
                <c:pt idx="4">
                  <c:v>Të hyrat  maj 2025</c:v>
                </c:pt>
                <c:pt idx="5">
                  <c:v>Të hyrat  qershor 2025</c:v>
                </c:pt>
              </c:strCache>
            </c:strRef>
          </c:cat>
          <c:val>
            <c:numRef>
              <c:f>'Tab.2.1. THV sipas muajve '!$B$38:$G$38</c:f>
              <c:numCache>
                <c:formatCode>0.00</c:formatCode>
                <c:ptCount val="6"/>
                <c:pt idx="0" formatCode="#,##0.00">
                  <c:v>84708.329999999987</c:v>
                </c:pt>
                <c:pt idx="1">
                  <c:v>137787.83000000002</c:v>
                </c:pt>
                <c:pt idx="2">
                  <c:v>188397.36</c:v>
                </c:pt>
                <c:pt idx="3" formatCode="#,##0.00">
                  <c:v>170476.96</c:v>
                </c:pt>
                <c:pt idx="4">
                  <c:v>134185.52000000002</c:v>
                </c:pt>
                <c:pt idx="5">
                  <c:v>99152.670000000013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7-481A-909C-66A575B810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dk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'Tab.3. Shpenzimet buxhetore'!$A$15:$A$16</c:f>
              <c:strCache>
                <c:ptCount val="2"/>
                <c:pt idx="0">
                  <c:v>Buxheti i shpenzuar Janar-Qershor 2025</c:v>
                </c:pt>
                <c:pt idx="1">
                  <c:v>Buxheti i shpenzuar Janar- Qershor 2024</c:v>
                </c:pt>
              </c:strCache>
            </c:strRef>
          </c:cat>
          <c:val>
            <c:numRef>
              <c:f>'Tab.3. Shpenzimet buxhetore'!$B$15:$B$16</c:f>
              <c:numCache>
                <c:formatCode>#,##0.00</c:formatCode>
                <c:ptCount val="2"/>
                <c:pt idx="0">
                  <c:v>8464264.0999999996</c:v>
                </c:pt>
                <c:pt idx="1">
                  <c:v>7442503.6800000006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A-4CCB-A285-00E0B8ADC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506240"/>
        <c:axId val="80532608"/>
        <c:axId val="0"/>
      </c:bar3DChart>
      <c:catAx>
        <c:axId val="80506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0532608"/>
        <c:crosses val="autoZero"/>
        <c:auto val="1"/>
        <c:lblAlgn val="ctr"/>
        <c:lblOffset val="100"/>
        <c:noMultiLvlLbl val="0"/>
      </c:catAx>
      <c:valAx>
        <c:axId val="8053260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80506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Shpenzimet </a:t>
            </a:r>
            <a:r>
              <a:rPr lang="en-US" sz="1800" b="1" i="0" u="none" strike="noStrike" baseline="0"/>
              <a:t>janar-qershor 2025</a:t>
            </a:r>
            <a:r>
              <a:rPr lang="en-US"/>
              <a:t> sipas kategorive ekonomike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'Tab.3.1. Shpen.janar-qershor'!$A$19:$A$23</c:f>
              <c:strCache>
                <c:ptCount val="5"/>
                <c:pt idx="0">
                  <c:v>Paga dhe mëditje </c:v>
                </c:pt>
                <c:pt idx="1">
                  <c:v>Mallra dhe shërbime </c:v>
                </c:pt>
                <c:pt idx="2">
                  <c:v>Shërbime komunale </c:v>
                </c:pt>
                <c:pt idx="3">
                  <c:v>Subvencione dhe transf.</c:v>
                </c:pt>
                <c:pt idx="4">
                  <c:v>Kapitalet</c:v>
                </c:pt>
              </c:strCache>
            </c:strRef>
          </c:cat>
          <c:val>
            <c:numRef>
              <c:f>'Tab.3.1. Shpen.janar-qershor'!$B$19:$B$23</c:f>
              <c:numCache>
                <c:formatCode>#,##0.00</c:formatCode>
                <c:ptCount val="5"/>
                <c:pt idx="0">
                  <c:v>4362168.3000000007</c:v>
                </c:pt>
                <c:pt idx="1">
                  <c:v>905360.52</c:v>
                </c:pt>
                <c:pt idx="2">
                  <c:v>272924.78999999998</c:v>
                </c:pt>
                <c:pt idx="3">
                  <c:v>368476.5</c:v>
                </c:pt>
                <c:pt idx="4">
                  <c:v>2555333.9900000002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E-4F9B-B641-3053F53D938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12</xdr:row>
      <xdr:rowOff>49530</xdr:rowOff>
    </xdr:from>
    <xdr:to>
      <xdr:col>3</xdr:col>
      <xdr:colOff>819150</xdr:colOff>
      <xdr:row>26</xdr:row>
      <xdr:rowOff>49530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0</xdr:rowOff>
    </xdr:from>
    <xdr:to>
      <xdr:col>8</xdr:col>
      <xdr:colOff>609600</xdr:colOff>
      <xdr:row>0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260350</xdr:colOff>
      <xdr:row>35</xdr:row>
      <xdr:rowOff>114936</xdr:rowOff>
    </xdr:from>
    <xdr:to>
      <xdr:col>5</xdr:col>
      <xdr:colOff>658495</xdr:colOff>
      <xdr:row>46</xdr:row>
      <xdr:rowOff>129540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0</xdr:rowOff>
    </xdr:from>
    <xdr:to>
      <xdr:col>8</xdr:col>
      <xdr:colOff>609600</xdr:colOff>
      <xdr:row>0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3520D0-756B-4918-98E6-7C554CA12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99060</xdr:colOff>
      <xdr:row>35</xdr:row>
      <xdr:rowOff>125730</xdr:rowOff>
    </xdr:from>
    <xdr:to>
      <xdr:col>7</xdr:col>
      <xdr:colOff>777240</xdr:colOff>
      <xdr:row>50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DFC6C0A-9D47-C639-7177-2480ED3F12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135891</xdr:rowOff>
    </xdr:from>
    <xdr:to>
      <xdr:col>4</xdr:col>
      <xdr:colOff>523875</xdr:colOff>
      <xdr:row>19</xdr:row>
      <xdr:rowOff>40641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70485</xdr:rowOff>
    </xdr:from>
    <xdr:to>
      <xdr:col>4</xdr:col>
      <xdr:colOff>190500</xdr:colOff>
      <xdr:row>28</xdr:row>
      <xdr:rowOff>287655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7"/>
  <sheetViews>
    <sheetView tabSelected="1" zoomScaleNormal="100" workbookViewId="0">
      <selection activeCell="A3" sqref="A3"/>
    </sheetView>
  </sheetViews>
  <sheetFormatPr defaultRowHeight="15" x14ac:dyDescent="0.25"/>
  <cols>
    <col min="1" max="1" width="27.7109375" customWidth="1"/>
    <col min="2" max="2" width="20.5703125" customWidth="1"/>
    <col min="3" max="3" width="15.28515625" customWidth="1"/>
    <col min="4" max="4" width="20" customWidth="1"/>
    <col min="5" max="5" width="14.85546875" customWidth="1"/>
    <col min="6" max="6" width="15.85546875" customWidth="1"/>
    <col min="7" max="7" width="15" customWidth="1"/>
    <col min="8" max="8" width="20.42578125" customWidth="1"/>
    <col min="9" max="9" width="9.5703125" bestFit="1" customWidth="1"/>
    <col min="10" max="10" width="10" customWidth="1"/>
    <col min="11" max="11" width="14.85546875" customWidth="1"/>
    <col min="12" max="13" width="10.5703125" bestFit="1" customWidth="1"/>
  </cols>
  <sheetData>
    <row r="2" spans="1:14" ht="33.75" customHeight="1" x14ac:dyDescent="0.25">
      <c r="A2" s="148" t="s">
        <v>139</v>
      </c>
      <c r="B2" s="148"/>
      <c r="C2" s="148"/>
      <c r="D2" s="148"/>
      <c r="E2" s="148"/>
    </row>
    <row r="3" spans="1:14" ht="53.25" customHeight="1" x14ac:dyDescent="0.25">
      <c r="A3" s="38" t="s">
        <v>3</v>
      </c>
      <c r="B3" s="3" t="s">
        <v>136</v>
      </c>
      <c r="C3" s="3" t="s">
        <v>75</v>
      </c>
      <c r="D3" s="3" t="s">
        <v>94</v>
      </c>
      <c r="E3" s="38" t="s">
        <v>135</v>
      </c>
      <c r="J3" s="149"/>
      <c r="K3" s="18"/>
      <c r="L3" s="18"/>
      <c r="M3" s="18"/>
      <c r="N3" s="150"/>
    </row>
    <row r="4" spans="1:14" ht="24.75" customHeight="1" x14ac:dyDescent="0.25">
      <c r="A4" s="10" t="s">
        <v>0</v>
      </c>
      <c r="B4" s="39">
        <v>14673149</v>
      </c>
      <c r="C4" s="40">
        <f>B4*100/B10</f>
        <v>90.362241340502933</v>
      </c>
      <c r="D4" s="39">
        <v>13212457</v>
      </c>
      <c r="E4" s="40">
        <f>(B4-D4)*100/D4</f>
        <v>11.055415355372585</v>
      </c>
      <c r="J4" s="149"/>
      <c r="K4" s="19"/>
      <c r="L4" s="15"/>
      <c r="M4" s="15"/>
      <c r="N4" s="150"/>
    </row>
    <row r="5" spans="1:14" ht="27" customHeight="1" x14ac:dyDescent="0.25">
      <c r="A5" s="10" t="s">
        <v>239</v>
      </c>
      <c r="B5" s="41">
        <v>1495504</v>
      </c>
      <c r="C5" s="40">
        <f>B5*100/B10</f>
        <v>9.2098221979268047</v>
      </c>
      <c r="D5" s="41">
        <v>1436260</v>
      </c>
      <c r="E5" s="40">
        <f t="shared" ref="E5:E8" si="0">(B5-D5)*100/D5</f>
        <v>4.1248798963975881</v>
      </c>
      <c r="G5" s="1"/>
      <c r="H5" s="2"/>
      <c r="J5" s="149"/>
      <c r="K5" s="19"/>
      <c r="L5" s="15"/>
      <c r="M5" s="15"/>
      <c r="N5" s="150"/>
    </row>
    <row r="6" spans="1:14" ht="27.75" customHeight="1" x14ac:dyDescent="0.25">
      <c r="A6" s="10" t="s">
        <v>1</v>
      </c>
      <c r="B6" s="42">
        <v>0</v>
      </c>
      <c r="C6" s="40">
        <f>B6*100/B10</f>
        <v>0</v>
      </c>
      <c r="D6" s="42">
        <v>518152.5</v>
      </c>
      <c r="E6" s="40">
        <f t="shared" si="0"/>
        <v>-100</v>
      </c>
      <c r="J6" s="20"/>
      <c r="K6" s="21"/>
      <c r="L6" s="15"/>
      <c r="M6" s="21"/>
      <c r="N6" s="21"/>
    </row>
    <row r="7" spans="1:14" ht="26.25" x14ac:dyDescent="0.25">
      <c r="A7" s="10" t="s">
        <v>91</v>
      </c>
      <c r="B7" s="42">
        <f>14897.31+33675.28</f>
        <v>48572.59</v>
      </c>
      <c r="C7" s="40">
        <f>B7*100/B10</f>
        <v>0.29912652697204256</v>
      </c>
      <c r="D7" s="42">
        <v>48757.99</v>
      </c>
      <c r="E7" s="40">
        <f t="shared" si="0"/>
        <v>-0.38024537106636569</v>
      </c>
      <c r="J7" s="20"/>
      <c r="K7" s="21"/>
      <c r="L7" s="15"/>
      <c r="M7" s="21"/>
      <c r="N7" s="21"/>
    </row>
    <row r="8" spans="1:14" ht="15.75" x14ac:dyDescent="0.25">
      <c r="A8" s="10" t="s">
        <v>92</v>
      </c>
      <c r="B8" s="42">
        <f>18341.33</f>
        <v>18341.330000000002</v>
      </c>
      <c r="C8" s="40">
        <f>B8*100/B10</f>
        <v>0.11295214735199696</v>
      </c>
      <c r="D8" s="42">
        <v>18341.330000000002</v>
      </c>
      <c r="E8" s="40">
        <f t="shared" si="0"/>
        <v>0</v>
      </c>
      <c r="J8" s="20"/>
      <c r="K8" s="21"/>
      <c r="L8" s="15"/>
      <c r="M8" s="21"/>
      <c r="N8" s="21"/>
    </row>
    <row r="9" spans="1:14" ht="26.25" x14ac:dyDescent="0.25">
      <c r="A9" s="10" t="s">
        <v>93</v>
      </c>
      <c r="B9" s="41">
        <v>2575.0100000000002</v>
      </c>
      <c r="C9" s="40">
        <f>B9*100/B10</f>
        <v>1.5857787246228366E-2</v>
      </c>
      <c r="D9" s="41">
        <v>2575.0100000000002</v>
      </c>
      <c r="E9" s="78"/>
      <c r="J9" s="20"/>
      <c r="K9" s="151"/>
      <c r="L9" s="15"/>
      <c r="M9" s="21"/>
      <c r="N9" s="15"/>
    </row>
    <row r="10" spans="1:14" ht="24.75" customHeight="1" x14ac:dyDescent="0.25">
      <c r="A10" s="12" t="s">
        <v>2</v>
      </c>
      <c r="B10" s="43">
        <f>SUM(B4:B9)</f>
        <v>16238141.93</v>
      </c>
      <c r="C10" s="44">
        <f>SUM(C4:C9)</f>
        <v>100.00000000000001</v>
      </c>
      <c r="D10" s="79">
        <f>SUM(D4:D9)</f>
        <v>15236543.83</v>
      </c>
      <c r="E10" s="43">
        <f>(B10-D10)*100/D10</f>
        <v>6.5736568028498867</v>
      </c>
      <c r="J10" s="20"/>
      <c r="K10" s="151"/>
      <c r="L10" s="15"/>
      <c r="M10" s="15"/>
      <c r="N10" s="15"/>
    </row>
    <row r="11" spans="1:14" ht="14.25" customHeight="1" x14ac:dyDescent="0.25">
      <c r="A11" s="146" t="s">
        <v>140</v>
      </c>
      <c r="B11" s="146"/>
      <c r="C11" s="146"/>
      <c r="D11" s="146"/>
      <c r="E11" s="146"/>
    </row>
    <row r="27" spans="1:4" x14ac:dyDescent="0.25">
      <c r="A27" s="147" t="s">
        <v>189</v>
      </c>
      <c r="B27" s="147"/>
      <c r="C27" s="147"/>
      <c r="D27" s="147"/>
    </row>
  </sheetData>
  <mergeCells count="6">
    <mergeCell ref="A11:E11"/>
    <mergeCell ref="A27:D27"/>
    <mergeCell ref="A2:E2"/>
    <mergeCell ref="J3:J5"/>
    <mergeCell ref="N3:N5"/>
    <mergeCell ref="K9:K10"/>
  </mergeCells>
  <pageMargins left="0.2" right="0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zoomScaleNormal="100" workbookViewId="0">
      <selection activeCell="A2" sqref="A2:A3"/>
    </sheetView>
  </sheetViews>
  <sheetFormatPr defaultRowHeight="15" x14ac:dyDescent="0.25"/>
  <cols>
    <col min="1" max="1" width="5.7109375" customWidth="1"/>
    <col min="2" max="2" width="8.42578125" customWidth="1"/>
    <col min="3" max="3" width="25.7109375" customWidth="1"/>
    <col min="4" max="4" width="10.7109375" customWidth="1"/>
    <col min="5" max="5" width="8.5703125" customWidth="1"/>
    <col min="6" max="6" width="11" customWidth="1"/>
    <col min="7" max="7" width="8.140625" customWidth="1"/>
    <col min="8" max="8" width="9.85546875" customWidth="1"/>
    <col min="9" max="9" width="9.28515625" customWidth="1"/>
    <col min="11" max="11" width="10.140625" bestFit="1" customWidth="1"/>
  </cols>
  <sheetData>
    <row r="1" spans="1:9" ht="28.5" customHeight="1" x14ac:dyDescent="0.25">
      <c r="A1" s="152" t="s">
        <v>138</v>
      </c>
      <c r="B1" s="152"/>
      <c r="C1" s="152"/>
      <c r="D1" s="152"/>
      <c r="E1" s="152"/>
      <c r="F1" s="152"/>
      <c r="G1" s="152"/>
      <c r="H1" s="152"/>
      <c r="I1" s="152"/>
    </row>
    <row r="2" spans="1:9" ht="24.75" x14ac:dyDescent="0.25">
      <c r="A2" s="154" t="s">
        <v>12</v>
      </c>
      <c r="B2" s="153" t="s">
        <v>31</v>
      </c>
      <c r="C2" s="28" t="s">
        <v>13</v>
      </c>
      <c r="D2" s="28" t="s">
        <v>133</v>
      </c>
      <c r="E2" s="28" t="s">
        <v>4</v>
      </c>
      <c r="F2" s="28" t="s">
        <v>134</v>
      </c>
      <c r="G2" s="28" t="s">
        <v>4</v>
      </c>
      <c r="H2" s="72" t="s">
        <v>95</v>
      </c>
      <c r="I2" s="72" t="s">
        <v>241</v>
      </c>
    </row>
    <row r="3" spans="1:9" ht="23.25" customHeight="1" x14ac:dyDescent="0.25">
      <c r="A3" s="154"/>
      <c r="B3" s="153"/>
      <c r="C3" s="28"/>
      <c r="D3" s="28">
        <v>2025</v>
      </c>
      <c r="E3" s="28" t="s">
        <v>14</v>
      </c>
      <c r="F3" s="28">
        <v>2024</v>
      </c>
      <c r="G3" s="28" t="s">
        <v>14</v>
      </c>
      <c r="H3" s="28" t="s">
        <v>137</v>
      </c>
      <c r="I3" s="28" t="s">
        <v>15</v>
      </c>
    </row>
    <row r="4" spans="1:9" x14ac:dyDescent="0.25">
      <c r="A4" s="33">
        <v>1</v>
      </c>
      <c r="B4" s="30">
        <v>40110</v>
      </c>
      <c r="C4" s="31" t="s">
        <v>16</v>
      </c>
      <c r="D4" s="115">
        <v>326635.02</v>
      </c>
      <c r="E4" s="36">
        <f>D4*100/D34</f>
        <v>40.092247944286633</v>
      </c>
      <c r="F4" s="86">
        <v>279319.57</v>
      </c>
      <c r="G4" s="36">
        <f>F4*100/F34</f>
        <v>38.1361369890597</v>
      </c>
      <c r="H4" s="36">
        <f>(D4-F4)*100/F4</f>
        <v>16.939539896900172</v>
      </c>
      <c r="I4" s="29">
        <f>D4-F4</f>
        <v>47315.450000000012</v>
      </c>
    </row>
    <row r="5" spans="1:9" x14ac:dyDescent="0.25">
      <c r="A5" s="33">
        <v>2</v>
      </c>
      <c r="B5" s="30">
        <v>50001</v>
      </c>
      <c r="C5" s="31" t="s">
        <v>76</v>
      </c>
      <c r="D5" s="115">
        <v>46380</v>
      </c>
      <c r="E5" s="36">
        <f>D5*100/D34</f>
        <v>5.6928325066185925</v>
      </c>
      <c r="F5" s="87">
        <v>41908.42</v>
      </c>
      <c r="G5" s="36">
        <f>F5*100/F34</f>
        <v>5.7218520210204007</v>
      </c>
      <c r="H5" s="36">
        <f t="shared" ref="H5:H34" si="0">(D5-F5)*100/F5</f>
        <v>10.669884476675575</v>
      </c>
      <c r="I5" s="29">
        <f t="shared" ref="I5:I33" si="1">D5-F5</f>
        <v>4471.5800000000017</v>
      </c>
    </row>
    <row r="6" spans="1:9" x14ac:dyDescent="0.25">
      <c r="A6" s="33">
        <v>3</v>
      </c>
      <c r="B6" s="30">
        <v>50009</v>
      </c>
      <c r="C6" s="31" t="s">
        <v>77</v>
      </c>
      <c r="D6" s="115">
        <v>152837.66</v>
      </c>
      <c r="E6" s="36">
        <f>D6*100/D34</f>
        <v>18.759792994470036</v>
      </c>
      <c r="F6" s="32">
        <v>119364</v>
      </c>
      <c r="G6" s="36">
        <f>F6*100/F34</f>
        <v>16.297038748706804</v>
      </c>
      <c r="H6" s="36">
        <f t="shared" si="0"/>
        <v>28.043346402600452</v>
      </c>
      <c r="I6" s="29">
        <f t="shared" si="1"/>
        <v>33473.660000000003</v>
      </c>
    </row>
    <row r="7" spans="1:9" x14ac:dyDescent="0.25">
      <c r="A7" s="33">
        <v>4</v>
      </c>
      <c r="B7" s="30">
        <v>50013</v>
      </c>
      <c r="C7" s="31" t="s">
        <v>78</v>
      </c>
      <c r="D7" s="115">
        <v>227</v>
      </c>
      <c r="E7" s="36">
        <f>D7*100/D34</f>
        <v>2.7862720547702037E-2</v>
      </c>
      <c r="F7" s="32">
        <v>250</v>
      </c>
      <c r="G7" s="36">
        <f>F7*100/F34</f>
        <v>3.4133069327240209E-2</v>
      </c>
      <c r="H7" s="36">
        <f t="shared" si="0"/>
        <v>-9.1999999999999993</v>
      </c>
      <c r="I7" s="29">
        <f t="shared" si="1"/>
        <v>-23</v>
      </c>
    </row>
    <row r="8" spans="1:9" x14ac:dyDescent="0.25">
      <c r="A8" s="33">
        <v>5</v>
      </c>
      <c r="B8" s="30">
        <v>50014</v>
      </c>
      <c r="C8" s="31" t="s">
        <v>79</v>
      </c>
      <c r="D8" s="115">
        <v>45</v>
      </c>
      <c r="E8" s="36">
        <f>D8*100/D34</f>
        <v>5.5234468046105357E-3</v>
      </c>
      <c r="F8" s="32">
        <v>0</v>
      </c>
      <c r="G8" s="36">
        <f>F8*100/F34</f>
        <v>0</v>
      </c>
      <c r="H8" s="36" t="e">
        <f t="shared" si="0"/>
        <v>#DIV/0!</v>
      </c>
      <c r="I8" s="29">
        <f t="shared" si="1"/>
        <v>45</v>
      </c>
    </row>
    <row r="9" spans="1:9" x14ac:dyDescent="0.25">
      <c r="A9" s="33">
        <v>6</v>
      </c>
      <c r="B9" s="30">
        <v>50015</v>
      </c>
      <c r="C9" s="31" t="s">
        <v>80</v>
      </c>
      <c r="D9" s="115">
        <v>472</v>
      </c>
      <c r="E9" s="36">
        <f>D9*100/D34</f>
        <v>5.7934819817248288E-2</v>
      </c>
      <c r="F9" s="32">
        <v>657</v>
      </c>
      <c r="G9" s="36">
        <f>F9*100/F34</f>
        <v>8.9701706191987279E-2</v>
      </c>
      <c r="H9" s="36">
        <f t="shared" si="0"/>
        <v>-28.158295281582951</v>
      </c>
      <c r="I9" s="29">
        <f t="shared" si="1"/>
        <v>-185</v>
      </c>
    </row>
    <row r="10" spans="1:9" x14ac:dyDescent="0.25">
      <c r="A10" s="33">
        <v>7</v>
      </c>
      <c r="B10" s="30">
        <v>50016</v>
      </c>
      <c r="C10" s="31" t="s">
        <v>81</v>
      </c>
      <c r="D10" s="115">
        <v>15898</v>
      </c>
      <c r="E10" s="36">
        <f>D10*100/D34</f>
        <v>1.95137238443774</v>
      </c>
      <c r="F10" s="32">
        <v>17482</v>
      </c>
      <c r="G10" s="36">
        <f>F10*100/F34</f>
        <v>2.3868572719152534</v>
      </c>
      <c r="H10" s="36">
        <f t="shared" si="0"/>
        <v>-9.0607481981466655</v>
      </c>
      <c r="I10" s="29">
        <f t="shared" si="1"/>
        <v>-1584</v>
      </c>
    </row>
    <row r="11" spans="1:9" x14ac:dyDescent="0.25">
      <c r="A11" s="33">
        <v>8</v>
      </c>
      <c r="B11" s="30">
        <v>50017</v>
      </c>
      <c r="C11" s="31" t="s">
        <v>82</v>
      </c>
      <c r="D11" s="115">
        <v>3728</v>
      </c>
      <c r="E11" s="36">
        <f>D11*100/D34</f>
        <v>0.45758688194640174</v>
      </c>
      <c r="F11" s="32">
        <v>3010</v>
      </c>
      <c r="G11" s="36">
        <f>F11*100/F34</f>
        <v>0.41096215469997216</v>
      </c>
      <c r="H11" s="36">
        <f t="shared" si="0"/>
        <v>23.853820598006646</v>
      </c>
      <c r="I11" s="29">
        <f t="shared" si="1"/>
        <v>718</v>
      </c>
    </row>
    <row r="12" spans="1:9" x14ac:dyDescent="0.25">
      <c r="A12" s="33">
        <v>9</v>
      </c>
      <c r="B12" s="30">
        <v>50019</v>
      </c>
      <c r="C12" s="31" t="s">
        <v>83</v>
      </c>
      <c r="D12" s="115">
        <v>1205.0999999999999</v>
      </c>
      <c r="E12" s="36">
        <f>D12*100/D34</f>
        <v>0.14791790542747013</v>
      </c>
      <c r="F12" s="32">
        <v>1877.41</v>
      </c>
      <c r="G12" s="36">
        <f>F12*100/F34</f>
        <v>0.25632706274261619</v>
      </c>
      <c r="H12" s="36">
        <f t="shared" si="0"/>
        <v>-35.810504897704824</v>
      </c>
      <c r="I12" s="29">
        <f t="shared" si="1"/>
        <v>-672.31000000000017</v>
      </c>
    </row>
    <row r="13" spans="1:9" x14ac:dyDescent="0.25">
      <c r="A13" s="33">
        <v>10</v>
      </c>
      <c r="B13" s="30">
        <v>50024</v>
      </c>
      <c r="C13" s="31" t="s">
        <v>84</v>
      </c>
      <c r="D13" s="115">
        <v>810</v>
      </c>
      <c r="E13" s="36">
        <f>D13*100/D34</f>
        <v>9.942204248298965E-2</v>
      </c>
      <c r="F13" s="32">
        <v>590</v>
      </c>
      <c r="G13" s="36">
        <f>F13*100/F34</f>
        <v>8.0554043612286894E-2</v>
      </c>
      <c r="H13" s="36">
        <f t="shared" si="0"/>
        <v>37.288135593220339</v>
      </c>
      <c r="I13" s="29">
        <f t="shared" si="1"/>
        <v>220</v>
      </c>
    </row>
    <row r="14" spans="1:9" x14ac:dyDescent="0.25">
      <c r="A14" s="33">
        <v>11</v>
      </c>
      <c r="B14" s="30">
        <v>50026</v>
      </c>
      <c r="C14" s="31" t="s">
        <v>85</v>
      </c>
      <c r="D14" s="115">
        <v>6848.93</v>
      </c>
      <c r="E14" s="36">
        <f>D14*100/D34</f>
        <v>0.8406600116333609</v>
      </c>
      <c r="F14" s="32">
        <v>8041.5</v>
      </c>
      <c r="G14" s="36">
        <f>F14*100/F34</f>
        <v>1.0979243079800087</v>
      </c>
      <c r="H14" s="36">
        <f t="shared" si="0"/>
        <v>-14.830193371883352</v>
      </c>
      <c r="I14" s="29">
        <f t="shared" si="1"/>
        <v>-1192.5699999999997</v>
      </c>
    </row>
    <row r="15" spans="1:9" x14ac:dyDescent="0.25">
      <c r="A15" s="33">
        <v>12</v>
      </c>
      <c r="B15" s="30">
        <v>50029</v>
      </c>
      <c r="C15" s="31" t="s">
        <v>86</v>
      </c>
      <c r="D15" s="115">
        <v>26670</v>
      </c>
      <c r="E15" s="36">
        <f>D15*100/D34</f>
        <v>3.2735628061991777</v>
      </c>
      <c r="F15" s="32">
        <v>34402</v>
      </c>
      <c r="G15" s="36">
        <f>F15*100/F34</f>
        <v>4.6969834039828706</v>
      </c>
      <c r="H15" s="36">
        <f t="shared" si="0"/>
        <v>-22.475437474565432</v>
      </c>
      <c r="I15" s="29">
        <f t="shared" si="1"/>
        <v>-7732</v>
      </c>
    </row>
    <row r="16" spans="1:9" x14ac:dyDescent="0.25">
      <c r="A16" s="33">
        <v>13</v>
      </c>
      <c r="B16" s="30">
        <v>50032</v>
      </c>
      <c r="C16" s="31" t="s">
        <v>87</v>
      </c>
      <c r="D16" s="115">
        <v>6248</v>
      </c>
      <c r="E16" s="36">
        <f>D16*100/D34</f>
        <v>0.76689990300459177</v>
      </c>
      <c r="F16" s="32">
        <v>9596</v>
      </c>
      <c r="G16" s="36">
        <f>F16*100/F34</f>
        <v>1.3101637330567883</v>
      </c>
      <c r="H16" s="36">
        <f t="shared" si="0"/>
        <v>-34.889537307211341</v>
      </c>
      <c r="I16" s="29">
        <f t="shared" si="1"/>
        <v>-3348</v>
      </c>
    </row>
    <row r="17" spans="1:9" x14ac:dyDescent="0.25">
      <c r="A17" s="33">
        <v>14</v>
      </c>
      <c r="B17" s="30">
        <v>50103</v>
      </c>
      <c r="C17" s="31" t="s">
        <v>17</v>
      </c>
      <c r="D17" s="115">
        <v>1234</v>
      </c>
      <c r="E17" s="36">
        <f>D17*100/D34</f>
        <v>0.15146518570865336</v>
      </c>
      <c r="F17" s="32">
        <v>500</v>
      </c>
      <c r="G17" s="36">
        <f>F17*100/F34</f>
        <v>6.8266138654480418E-2</v>
      </c>
      <c r="H17" s="36">
        <f t="shared" si="0"/>
        <v>146.80000000000001</v>
      </c>
      <c r="I17" s="29">
        <f t="shared" si="1"/>
        <v>734</v>
      </c>
    </row>
    <row r="18" spans="1:9" x14ac:dyDescent="0.25">
      <c r="A18" s="33">
        <v>15</v>
      </c>
      <c r="B18" s="30">
        <v>50104</v>
      </c>
      <c r="C18" s="31" t="s">
        <v>18</v>
      </c>
      <c r="D18" s="115">
        <v>2377.1999999999998</v>
      </c>
      <c r="E18" s="36">
        <f>D18*100/D34</f>
        <v>0.29178528319822589</v>
      </c>
      <c r="F18" s="32">
        <v>6870</v>
      </c>
      <c r="G18" s="36">
        <f>F18*100/F34</f>
        <v>0.93797674511256102</v>
      </c>
      <c r="H18" s="36">
        <f t="shared" si="0"/>
        <v>-65.397379912663752</v>
      </c>
      <c r="I18" s="29">
        <f t="shared" si="1"/>
        <v>-4492.8</v>
      </c>
    </row>
    <row r="19" spans="1:9" x14ac:dyDescent="0.25">
      <c r="A19" s="33">
        <v>16</v>
      </c>
      <c r="B19" s="30">
        <v>50205</v>
      </c>
      <c r="C19" s="31" t="s">
        <v>19</v>
      </c>
      <c r="D19" s="115">
        <v>3071.5</v>
      </c>
      <c r="E19" s="36">
        <f>D19*100/D34</f>
        <v>0.37700593023025025</v>
      </c>
      <c r="F19" s="32">
        <v>3321.2799999999997</v>
      </c>
      <c r="G19" s="36">
        <f>F19*100/F34</f>
        <v>0.45346192198070545</v>
      </c>
      <c r="H19" s="36">
        <f t="shared" si="0"/>
        <v>-7.5205944696020737</v>
      </c>
      <c r="I19" s="29">
        <f t="shared" si="1"/>
        <v>-249.77999999999975</v>
      </c>
    </row>
    <row r="20" spans="1:9" x14ac:dyDescent="0.25">
      <c r="A20" s="33">
        <v>17</v>
      </c>
      <c r="B20" s="30">
        <v>50401</v>
      </c>
      <c r="C20" s="31" t="s">
        <v>20</v>
      </c>
      <c r="D20" s="115">
        <v>0</v>
      </c>
      <c r="E20" s="36">
        <f>D20*100/D34</f>
        <v>0</v>
      </c>
      <c r="F20" s="32">
        <v>0</v>
      </c>
      <c r="G20" s="36">
        <f>F20*100/F34</f>
        <v>0</v>
      </c>
      <c r="H20" s="36" t="e">
        <f t="shared" si="0"/>
        <v>#DIV/0!</v>
      </c>
      <c r="I20" s="29">
        <f t="shared" si="1"/>
        <v>0</v>
      </c>
    </row>
    <row r="21" spans="1:9" x14ac:dyDescent="0.25">
      <c r="A21" s="33">
        <v>18</v>
      </c>
      <c r="B21" s="30">
        <v>50403</v>
      </c>
      <c r="C21" s="31" t="s">
        <v>21</v>
      </c>
      <c r="D21" s="115">
        <v>0</v>
      </c>
      <c r="E21" s="36">
        <f>D21*100/D34</f>
        <v>0</v>
      </c>
      <c r="F21" s="32">
        <v>0</v>
      </c>
      <c r="G21" s="36">
        <f>F21*100/F34</f>
        <v>0</v>
      </c>
      <c r="H21" s="36" t="e">
        <f t="shared" si="0"/>
        <v>#DIV/0!</v>
      </c>
      <c r="I21" s="29">
        <f t="shared" si="1"/>
        <v>0</v>
      </c>
    </row>
    <row r="22" spans="1:9" x14ac:dyDescent="0.25">
      <c r="A22" s="33">
        <v>19</v>
      </c>
      <c r="B22" s="30">
        <v>50405</v>
      </c>
      <c r="C22" s="31" t="s">
        <v>22</v>
      </c>
      <c r="D22" s="115">
        <v>19053</v>
      </c>
      <c r="E22" s="36">
        <f>D22*100/D34</f>
        <v>2.3386273770721009</v>
      </c>
      <c r="F22" s="32">
        <v>3703.88</v>
      </c>
      <c r="G22" s="36">
        <f>F22*100/F34</f>
        <v>0.5056991712791139</v>
      </c>
      <c r="H22" s="36">
        <f t="shared" si="0"/>
        <v>414.40651424992171</v>
      </c>
      <c r="I22" s="29">
        <f t="shared" si="1"/>
        <v>15349.119999999999</v>
      </c>
    </row>
    <row r="23" spans="1:9" x14ac:dyDescent="0.25">
      <c r="A23" s="33">
        <v>20</v>
      </c>
      <c r="B23" s="30">
        <v>50406</v>
      </c>
      <c r="C23" s="31" t="s">
        <v>23</v>
      </c>
      <c r="D23" s="115">
        <v>0</v>
      </c>
      <c r="E23" s="36">
        <f>D23*100/D34</f>
        <v>0</v>
      </c>
      <c r="F23" s="32">
        <v>0</v>
      </c>
      <c r="G23" s="36">
        <f>F23*100/F34</f>
        <v>0</v>
      </c>
      <c r="H23" s="36" t="e">
        <f t="shared" si="0"/>
        <v>#DIV/0!</v>
      </c>
      <c r="I23" s="29">
        <f t="shared" si="1"/>
        <v>0</v>
      </c>
    </row>
    <row r="24" spans="1:9" x14ac:dyDescent="0.25">
      <c r="A24" s="33">
        <v>21</v>
      </c>
      <c r="B24" s="30">
        <v>50407</v>
      </c>
      <c r="C24" s="31" t="s">
        <v>24</v>
      </c>
      <c r="D24" s="115">
        <v>1014</v>
      </c>
      <c r="E24" s="36">
        <f>D24*100/D34</f>
        <v>0.12446166799722408</v>
      </c>
      <c r="F24" s="32">
        <v>3094</v>
      </c>
      <c r="G24" s="36">
        <f>F24*100/F34</f>
        <v>0.42243086599392488</v>
      </c>
      <c r="H24" s="36">
        <f t="shared" si="0"/>
        <v>-67.226890756302524</v>
      </c>
      <c r="I24" s="29">
        <f t="shared" si="1"/>
        <v>-2080</v>
      </c>
    </row>
    <row r="25" spans="1:9" x14ac:dyDescent="0.25">
      <c r="A25" s="33">
        <v>22</v>
      </c>
      <c r="B25" s="30">
        <v>50408</v>
      </c>
      <c r="C25" s="31" t="s">
        <v>25</v>
      </c>
      <c r="D25" s="115">
        <v>4045.26</v>
      </c>
      <c r="E25" s="36">
        <f>D25*100/D34</f>
        <v>0.49652840935152925</v>
      </c>
      <c r="F25" s="32">
        <v>5502.3499999999995</v>
      </c>
      <c r="G25" s="36">
        <f>F25*100/F34</f>
        <v>0.75124837605096073</v>
      </c>
      <c r="H25" s="36">
        <f t="shared" si="0"/>
        <v>-26.481230746862693</v>
      </c>
      <c r="I25" s="29">
        <f t="shared" si="1"/>
        <v>-1457.0899999999992</v>
      </c>
    </row>
    <row r="26" spans="1:9" x14ac:dyDescent="0.25">
      <c r="A26" s="33">
        <v>23</v>
      </c>
      <c r="B26" s="30">
        <v>50409</v>
      </c>
      <c r="C26" s="33" t="s">
        <v>28</v>
      </c>
      <c r="D26" s="115">
        <v>18489</v>
      </c>
      <c r="E26" s="36">
        <f>D26*100/D34</f>
        <v>2.2694001771209824</v>
      </c>
      <c r="F26" s="32">
        <v>15700.5</v>
      </c>
      <c r="G26" s="36">
        <f>F26*100/F34</f>
        <v>2.1436250198893396</v>
      </c>
      <c r="H26" s="36">
        <f t="shared" si="0"/>
        <v>17.760580873220597</v>
      </c>
      <c r="I26" s="29">
        <f t="shared" si="1"/>
        <v>2788.5</v>
      </c>
    </row>
    <row r="27" spans="1:9" x14ac:dyDescent="0.25">
      <c r="A27" s="33">
        <v>24</v>
      </c>
      <c r="B27" s="30">
        <v>50409</v>
      </c>
      <c r="C27" s="33" t="s">
        <v>27</v>
      </c>
      <c r="D27" s="115">
        <v>13648</v>
      </c>
      <c r="E27" s="36">
        <f>D27*100/D34</f>
        <v>1.6752000442072132</v>
      </c>
      <c r="F27" s="32">
        <v>14576.3</v>
      </c>
      <c r="G27" s="36">
        <f>F27*100/F34</f>
        <v>1.9901354337386059</v>
      </c>
      <c r="H27" s="36">
        <f t="shared" si="0"/>
        <v>-6.3685571784334796</v>
      </c>
      <c r="I27" s="29">
        <f t="shared" si="1"/>
        <v>-928.29999999999927</v>
      </c>
    </row>
    <row r="28" spans="1:9" x14ac:dyDescent="0.25">
      <c r="A28" s="33">
        <v>25</v>
      </c>
      <c r="B28" s="30">
        <v>50409</v>
      </c>
      <c r="C28" s="33" t="s">
        <v>26</v>
      </c>
      <c r="D28" s="115">
        <v>24320</v>
      </c>
      <c r="E28" s="36">
        <f>D28*100/D34</f>
        <v>2.9851161397361832</v>
      </c>
      <c r="F28" s="32">
        <v>33055</v>
      </c>
      <c r="G28" s="36">
        <f>F28*100/F34</f>
        <v>4.5130744264477007</v>
      </c>
      <c r="H28" s="36">
        <f t="shared" si="0"/>
        <v>-26.425654212675845</v>
      </c>
      <c r="I28" s="29">
        <f t="shared" si="1"/>
        <v>-8735</v>
      </c>
    </row>
    <row r="29" spans="1:9" x14ac:dyDescent="0.25">
      <c r="A29" s="33">
        <v>26</v>
      </c>
      <c r="B29" s="30">
        <v>50409</v>
      </c>
      <c r="C29" s="31" t="s">
        <v>88</v>
      </c>
      <c r="D29" s="115">
        <v>116</v>
      </c>
      <c r="E29" s="36">
        <f>D29*100/D34</f>
        <v>1.4238218429662716E-2</v>
      </c>
      <c r="F29" s="32">
        <v>0</v>
      </c>
      <c r="G29" s="36">
        <f>F29*100/F34</f>
        <v>0</v>
      </c>
      <c r="H29" s="36" t="e">
        <f t="shared" si="0"/>
        <v>#DIV/0!</v>
      </c>
      <c r="I29" s="29">
        <f t="shared" si="1"/>
        <v>116</v>
      </c>
    </row>
    <row r="30" spans="1:9" x14ac:dyDescent="0.25">
      <c r="A30" s="33">
        <v>27</v>
      </c>
      <c r="B30" s="30">
        <v>50504</v>
      </c>
      <c r="C30" s="31" t="s">
        <v>29</v>
      </c>
      <c r="D30" s="115">
        <v>21688</v>
      </c>
      <c r="E30" s="36">
        <f>D30*100/D34</f>
        <v>2.6620558732976289</v>
      </c>
      <c r="F30" s="32">
        <v>30971.33</v>
      </c>
      <c r="G30" s="36">
        <f>F30*100/F34</f>
        <v>4.2285862161873382</v>
      </c>
      <c r="H30" s="36">
        <f t="shared" si="0"/>
        <v>-29.973946872801399</v>
      </c>
      <c r="I30" s="29">
        <f t="shared" si="1"/>
        <v>-9283.3300000000017</v>
      </c>
    </row>
    <row r="31" spans="1:9" x14ac:dyDescent="0.25">
      <c r="A31" s="33"/>
      <c r="B31" s="30"/>
      <c r="C31" s="84" t="s">
        <v>118</v>
      </c>
      <c r="D31" s="62">
        <v>111933</v>
      </c>
      <c r="E31" s="36"/>
      <c r="F31" s="32">
        <v>92245</v>
      </c>
      <c r="G31" s="36"/>
      <c r="H31" s="36">
        <f t="shared" si="0"/>
        <v>21.343162231015231</v>
      </c>
      <c r="I31" s="29">
        <f t="shared" si="1"/>
        <v>19688</v>
      </c>
    </row>
    <row r="32" spans="1:9" x14ac:dyDescent="0.25">
      <c r="A32" s="33"/>
      <c r="B32" s="30"/>
      <c r="C32" s="84" t="s">
        <v>119</v>
      </c>
      <c r="D32" s="62">
        <v>5715</v>
      </c>
      <c r="E32" s="36"/>
      <c r="F32" s="32">
        <v>6390</v>
      </c>
      <c r="G32" s="36"/>
      <c r="H32" s="36">
        <f t="shared" si="0"/>
        <v>-10.56338028169014</v>
      </c>
      <c r="I32" s="29">
        <f t="shared" si="1"/>
        <v>-675</v>
      </c>
    </row>
    <row r="33" spans="1:11" x14ac:dyDescent="0.25">
      <c r="A33" s="33"/>
      <c r="B33" s="30"/>
      <c r="C33" s="84"/>
      <c r="D33" s="32"/>
      <c r="E33" s="36"/>
      <c r="F33" s="32"/>
      <c r="G33" s="36"/>
      <c r="H33" s="36" t="e">
        <f t="shared" si="0"/>
        <v>#DIV/0!</v>
      </c>
      <c r="I33" s="29">
        <f t="shared" si="1"/>
        <v>0</v>
      </c>
    </row>
    <row r="34" spans="1:11" x14ac:dyDescent="0.25">
      <c r="A34" s="33"/>
      <c r="B34" s="30"/>
      <c r="C34" s="34" t="s">
        <v>30</v>
      </c>
      <c r="D34" s="37">
        <f>SUM(D4:D33)</f>
        <v>814708.67</v>
      </c>
      <c r="E34" s="74"/>
      <c r="F34" s="37">
        <f>SUM(F4:F33)</f>
        <v>732427.53999999992</v>
      </c>
      <c r="G34" s="74"/>
      <c r="H34" s="36">
        <f t="shared" si="0"/>
        <v>11.234030058454675</v>
      </c>
      <c r="I34" s="29">
        <f>D34-F34</f>
        <v>82281.130000000121</v>
      </c>
      <c r="K34" s="114"/>
    </row>
    <row r="35" spans="1:11" ht="14.1" customHeight="1" x14ac:dyDescent="0.25">
      <c r="A35" s="146" t="s">
        <v>141</v>
      </c>
      <c r="B35" s="146"/>
      <c r="C35" s="146"/>
      <c r="D35" s="146"/>
      <c r="E35" s="146"/>
      <c r="F35" s="146"/>
      <c r="G35" s="146"/>
      <c r="H35" s="146"/>
      <c r="I35" s="146"/>
    </row>
    <row r="36" spans="1:11" ht="12" customHeight="1" x14ac:dyDescent="0.25">
      <c r="A36" s="73"/>
      <c r="B36" s="73"/>
      <c r="C36" s="73"/>
      <c r="D36" s="73"/>
      <c r="E36" s="73"/>
      <c r="F36" s="73"/>
      <c r="G36" s="73"/>
      <c r="H36" s="73"/>
      <c r="I36" s="73"/>
    </row>
    <row r="37" spans="1:11" ht="17.25" customHeight="1" x14ac:dyDescent="0.25">
      <c r="A37" s="27"/>
      <c r="B37" s="27"/>
      <c r="C37" s="155"/>
      <c r="D37" s="155"/>
      <c r="E37" s="27"/>
      <c r="F37" s="27"/>
      <c r="G37" s="27"/>
      <c r="H37" s="27"/>
      <c r="I37" s="90"/>
    </row>
    <row r="38" spans="1:11" ht="23.25" x14ac:dyDescent="0.25">
      <c r="C38" s="35" t="s">
        <v>142</v>
      </c>
      <c r="D38" s="156">
        <f>D34</f>
        <v>814708.67</v>
      </c>
      <c r="E38" s="156"/>
    </row>
    <row r="39" spans="1:11" ht="23.25" x14ac:dyDescent="0.25">
      <c r="C39" s="35" t="s">
        <v>120</v>
      </c>
      <c r="D39" s="156">
        <f>F34</f>
        <v>732427.53999999992</v>
      </c>
      <c r="E39" s="156"/>
    </row>
    <row r="41" spans="1:11" x14ac:dyDescent="0.25">
      <c r="D41" s="16"/>
    </row>
    <row r="42" spans="1:11" x14ac:dyDescent="0.25">
      <c r="D42" s="16"/>
    </row>
    <row r="43" spans="1:11" x14ac:dyDescent="0.25">
      <c r="D43" s="16"/>
    </row>
    <row r="44" spans="1:11" x14ac:dyDescent="0.25">
      <c r="D44" s="16"/>
    </row>
    <row r="49" spans="2:6" x14ac:dyDescent="0.25">
      <c r="B49" s="147" t="s">
        <v>190</v>
      </c>
      <c r="C49" s="147"/>
      <c r="D49" s="147"/>
      <c r="E49" s="147"/>
      <c r="F49" s="147"/>
    </row>
  </sheetData>
  <mergeCells count="8">
    <mergeCell ref="A1:I1"/>
    <mergeCell ref="B2:B3"/>
    <mergeCell ref="A35:I35"/>
    <mergeCell ref="B49:F49"/>
    <mergeCell ref="A2:A3"/>
    <mergeCell ref="C37:D37"/>
    <mergeCell ref="D38:E38"/>
    <mergeCell ref="D39:E39"/>
  </mergeCells>
  <pageMargins left="0.45" right="0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5E4F8-3865-443E-BA10-787267B46919}">
  <dimension ref="A1:J51"/>
  <sheetViews>
    <sheetView zoomScaleNormal="100" workbookViewId="0">
      <selection sqref="A1:I1"/>
    </sheetView>
  </sheetViews>
  <sheetFormatPr defaultRowHeight="15" x14ac:dyDescent="0.25"/>
  <cols>
    <col min="1" max="1" width="3.85546875" customWidth="1"/>
    <col min="2" max="2" width="7.5703125" customWidth="1"/>
    <col min="3" max="3" width="17.28515625" customWidth="1"/>
    <col min="4" max="4" width="10.7109375" customWidth="1"/>
    <col min="5" max="5" width="11.28515625" customWidth="1"/>
    <col min="6" max="6" width="11" customWidth="1"/>
    <col min="7" max="7" width="11.7109375" customWidth="1"/>
    <col min="8" max="8" width="10.85546875" customWidth="1"/>
    <col min="9" max="9" width="10.7109375" customWidth="1"/>
    <col min="10" max="10" width="11.42578125" customWidth="1"/>
  </cols>
  <sheetData>
    <row r="1" spans="1:10" ht="28.5" customHeight="1" x14ac:dyDescent="0.25">
      <c r="A1" s="152" t="s">
        <v>143</v>
      </c>
      <c r="B1" s="152"/>
      <c r="C1" s="152"/>
      <c r="D1" s="152"/>
      <c r="E1" s="152"/>
      <c r="F1" s="152"/>
      <c r="G1" s="152"/>
      <c r="H1" s="152"/>
      <c r="I1" s="152"/>
    </row>
    <row r="2" spans="1:10" ht="15.75" x14ac:dyDescent="0.25">
      <c r="A2" s="112" t="s">
        <v>12</v>
      </c>
      <c r="B2" s="112" t="s">
        <v>194</v>
      </c>
      <c r="C2" s="124" t="s">
        <v>195</v>
      </c>
      <c r="D2" s="112" t="s">
        <v>196</v>
      </c>
      <c r="E2" s="112" t="s">
        <v>197</v>
      </c>
      <c r="F2" s="112" t="s">
        <v>198</v>
      </c>
      <c r="G2" s="112" t="s">
        <v>199</v>
      </c>
      <c r="H2" s="112" t="s">
        <v>200</v>
      </c>
      <c r="I2" s="112" t="s">
        <v>201</v>
      </c>
      <c r="J2" s="157" t="s">
        <v>240</v>
      </c>
    </row>
    <row r="3" spans="1:10" ht="23.25" customHeight="1" x14ac:dyDescent="0.25">
      <c r="A3" s="112"/>
      <c r="B3" s="112" t="s">
        <v>202</v>
      </c>
      <c r="C3" s="112" t="s">
        <v>203</v>
      </c>
      <c r="D3" s="112" t="s">
        <v>204</v>
      </c>
      <c r="E3" s="112" t="s">
        <v>205</v>
      </c>
      <c r="F3" s="112" t="s">
        <v>206</v>
      </c>
      <c r="G3" s="112" t="s">
        <v>207</v>
      </c>
      <c r="H3" s="112" t="s">
        <v>208</v>
      </c>
      <c r="I3" s="112" t="s">
        <v>209</v>
      </c>
      <c r="J3" s="158"/>
    </row>
    <row r="4" spans="1:10" x14ac:dyDescent="0.25">
      <c r="A4" s="116">
        <v>1</v>
      </c>
      <c r="B4" s="117">
        <v>40110</v>
      </c>
      <c r="C4" s="116" t="s">
        <v>210</v>
      </c>
      <c r="D4" s="118">
        <v>21009.8</v>
      </c>
      <c r="E4" s="118">
        <v>35901.370000000003</v>
      </c>
      <c r="F4" s="118">
        <v>35956.799999999996</v>
      </c>
      <c r="G4" s="118">
        <v>116507.48</v>
      </c>
      <c r="H4" s="118">
        <v>80527.820000000007</v>
      </c>
      <c r="I4" s="118">
        <v>36731.75</v>
      </c>
      <c r="J4" s="121">
        <f>D4+E4+F4+G4+H4+I4</f>
        <v>326635.02</v>
      </c>
    </row>
    <row r="5" spans="1:10" x14ac:dyDescent="0.25">
      <c r="A5" s="116">
        <v>2</v>
      </c>
      <c r="B5" s="117">
        <v>50001</v>
      </c>
      <c r="C5" s="116" t="s">
        <v>211</v>
      </c>
      <c r="D5" s="118">
        <v>7775</v>
      </c>
      <c r="E5" s="118">
        <v>5850</v>
      </c>
      <c r="F5" s="118">
        <v>7815</v>
      </c>
      <c r="G5" s="118">
        <v>8515</v>
      </c>
      <c r="H5" s="118">
        <v>8280</v>
      </c>
      <c r="I5" s="118">
        <v>8145</v>
      </c>
      <c r="J5" s="121">
        <f t="shared" ref="J5:J32" si="0">D5+E5+F5+G5+H5+I5</f>
        <v>46380</v>
      </c>
    </row>
    <row r="6" spans="1:10" x14ac:dyDescent="0.25">
      <c r="A6" s="116">
        <v>3</v>
      </c>
      <c r="B6" s="117">
        <v>50009</v>
      </c>
      <c r="C6" s="116" t="s">
        <v>212</v>
      </c>
      <c r="D6" s="118">
        <v>29556.57</v>
      </c>
      <c r="E6" s="118">
        <v>64889.54</v>
      </c>
      <c r="F6" s="118">
        <v>6018.9400000000005</v>
      </c>
      <c r="G6" s="118">
        <v>5952.45</v>
      </c>
      <c r="H6" s="118">
        <v>21566.52</v>
      </c>
      <c r="I6" s="118">
        <v>24853.64</v>
      </c>
      <c r="J6" s="121">
        <f t="shared" si="0"/>
        <v>152837.66</v>
      </c>
    </row>
    <row r="7" spans="1:10" x14ac:dyDescent="0.25">
      <c r="A7" s="116">
        <v>4</v>
      </c>
      <c r="B7" s="117">
        <v>50013</v>
      </c>
      <c r="C7" s="116" t="s">
        <v>213</v>
      </c>
      <c r="D7" s="118">
        <v>20</v>
      </c>
      <c r="E7" s="118">
        <v>27</v>
      </c>
      <c r="F7" s="118">
        <v>4</v>
      </c>
      <c r="G7" s="118">
        <v>59</v>
      </c>
      <c r="H7" s="118">
        <v>60</v>
      </c>
      <c r="I7" s="118">
        <v>57</v>
      </c>
      <c r="J7" s="121">
        <f t="shared" si="0"/>
        <v>227</v>
      </c>
    </row>
    <row r="8" spans="1:10" x14ac:dyDescent="0.25">
      <c r="A8" s="116">
        <v>5</v>
      </c>
      <c r="B8" s="117">
        <v>50014</v>
      </c>
      <c r="C8" s="116" t="s">
        <v>214</v>
      </c>
      <c r="D8" s="118">
        <v>0</v>
      </c>
      <c r="E8" s="118">
        <v>0</v>
      </c>
      <c r="F8" s="118">
        <v>0</v>
      </c>
      <c r="G8" s="118">
        <v>0</v>
      </c>
      <c r="H8" s="118">
        <v>2</v>
      </c>
      <c r="I8" s="118">
        <v>43</v>
      </c>
      <c r="J8" s="121">
        <f t="shared" si="0"/>
        <v>45</v>
      </c>
    </row>
    <row r="9" spans="1:10" x14ac:dyDescent="0.25">
      <c r="A9" s="116">
        <v>6</v>
      </c>
      <c r="B9" s="117">
        <v>50015</v>
      </c>
      <c r="C9" s="116" t="s">
        <v>215</v>
      </c>
      <c r="D9" s="118">
        <v>6</v>
      </c>
      <c r="E9" s="118">
        <v>128</v>
      </c>
      <c r="F9" s="118">
        <v>9</v>
      </c>
      <c r="G9" s="118">
        <v>40</v>
      </c>
      <c r="H9" s="118">
        <v>232</v>
      </c>
      <c r="I9" s="118">
        <v>57</v>
      </c>
      <c r="J9" s="121">
        <f t="shared" si="0"/>
        <v>472</v>
      </c>
    </row>
    <row r="10" spans="1:10" x14ac:dyDescent="0.25">
      <c r="A10" s="116">
        <v>7</v>
      </c>
      <c r="B10" s="117">
        <v>50016</v>
      </c>
      <c r="C10" s="116" t="s">
        <v>216</v>
      </c>
      <c r="D10" s="118">
        <v>2226</v>
      </c>
      <c r="E10" s="118">
        <v>2149</v>
      </c>
      <c r="F10" s="118">
        <v>2054</v>
      </c>
      <c r="G10" s="118">
        <v>3725</v>
      </c>
      <c r="H10" s="118">
        <v>2153</v>
      </c>
      <c r="I10" s="118">
        <v>3591</v>
      </c>
      <c r="J10" s="121">
        <f t="shared" si="0"/>
        <v>15898</v>
      </c>
    </row>
    <row r="11" spans="1:10" x14ac:dyDescent="0.25">
      <c r="A11" s="116">
        <v>8</v>
      </c>
      <c r="B11" s="117">
        <v>50017</v>
      </c>
      <c r="C11" s="116" t="s">
        <v>217</v>
      </c>
      <c r="D11" s="118">
        <v>741</v>
      </c>
      <c r="E11" s="118">
        <v>928</v>
      </c>
      <c r="F11" s="118">
        <v>360</v>
      </c>
      <c r="G11" s="118">
        <v>500</v>
      </c>
      <c r="H11" s="118">
        <v>699</v>
      </c>
      <c r="I11" s="118">
        <v>500</v>
      </c>
      <c r="J11" s="121">
        <f t="shared" si="0"/>
        <v>3728</v>
      </c>
    </row>
    <row r="12" spans="1:10" x14ac:dyDescent="0.25">
      <c r="A12" s="116">
        <v>9</v>
      </c>
      <c r="B12" s="117">
        <v>50019</v>
      </c>
      <c r="C12" s="116" t="s">
        <v>218</v>
      </c>
      <c r="D12" s="118">
        <v>303.7</v>
      </c>
      <c r="E12" s="118">
        <v>317.90000000000003</v>
      </c>
      <c r="F12" s="118">
        <v>255.6</v>
      </c>
      <c r="G12" s="118">
        <v>166</v>
      </c>
      <c r="H12" s="118">
        <v>91.299999999999983</v>
      </c>
      <c r="I12" s="118">
        <v>70.599999999999994</v>
      </c>
      <c r="J12" s="121">
        <f t="shared" si="0"/>
        <v>1205.0999999999999</v>
      </c>
    </row>
    <row r="13" spans="1:10" x14ac:dyDescent="0.25">
      <c r="A13" s="116">
        <v>10</v>
      </c>
      <c r="B13" s="117">
        <v>50024</v>
      </c>
      <c r="C13" s="116" t="s">
        <v>219</v>
      </c>
      <c r="D13" s="118">
        <v>105</v>
      </c>
      <c r="E13" s="118">
        <v>60</v>
      </c>
      <c r="F13" s="118">
        <v>90</v>
      </c>
      <c r="G13" s="118">
        <v>255</v>
      </c>
      <c r="H13" s="118">
        <v>150</v>
      </c>
      <c r="I13" s="118">
        <v>150</v>
      </c>
      <c r="J13" s="121">
        <f t="shared" si="0"/>
        <v>810</v>
      </c>
    </row>
    <row r="14" spans="1:10" x14ac:dyDescent="0.25">
      <c r="A14" s="116">
        <v>11</v>
      </c>
      <c r="B14" s="117">
        <v>50026</v>
      </c>
      <c r="C14" s="116" t="s">
        <v>220</v>
      </c>
      <c r="D14" s="118">
        <v>970.54000000000008</v>
      </c>
      <c r="E14" s="118">
        <v>1001.2</v>
      </c>
      <c r="F14" s="118">
        <v>160.80000000000001</v>
      </c>
      <c r="G14" s="118">
        <v>0</v>
      </c>
      <c r="H14" s="118">
        <v>0</v>
      </c>
      <c r="I14" s="118">
        <v>4716.3900000000003</v>
      </c>
      <c r="J14" s="121">
        <f t="shared" si="0"/>
        <v>6848.93</v>
      </c>
    </row>
    <row r="15" spans="1:10" x14ac:dyDescent="0.25">
      <c r="A15" s="116">
        <f>A14+1</f>
        <v>12</v>
      </c>
      <c r="B15" s="117">
        <v>50029</v>
      </c>
      <c r="C15" s="116" t="s">
        <v>221</v>
      </c>
      <c r="D15" s="118">
        <v>3320</v>
      </c>
      <c r="E15" s="118">
        <v>1580</v>
      </c>
      <c r="F15" s="118">
        <v>4800</v>
      </c>
      <c r="G15" s="118">
        <v>10190</v>
      </c>
      <c r="H15" s="118">
        <v>4010</v>
      </c>
      <c r="I15" s="118">
        <v>2770</v>
      </c>
      <c r="J15" s="121">
        <f t="shared" si="0"/>
        <v>26670</v>
      </c>
    </row>
    <row r="16" spans="1:10" x14ac:dyDescent="0.25">
      <c r="A16" s="116">
        <f t="shared" ref="A16:A29" si="1">A15+1</f>
        <v>13</v>
      </c>
      <c r="B16" s="117">
        <v>50032</v>
      </c>
      <c r="C16" s="116" t="s">
        <v>222</v>
      </c>
      <c r="D16" s="118">
        <v>950</v>
      </c>
      <c r="E16" s="118">
        <v>1067</v>
      </c>
      <c r="F16" s="118">
        <v>950</v>
      </c>
      <c r="G16" s="118">
        <v>1073</v>
      </c>
      <c r="H16" s="118">
        <v>1211</v>
      </c>
      <c r="I16" s="118">
        <v>997</v>
      </c>
      <c r="J16" s="121">
        <f t="shared" si="0"/>
        <v>6248</v>
      </c>
    </row>
    <row r="17" spans="1:10" x14ac:dyDescent="0.25">
      <c r="A17" s="116">
        <f t="shared" si="1"/>
        <v>14</v>
      </c>
      <c r="B17" s="117">
        <v>50103</v>
      </c>
      <c r="C17" s="116" t="s">
        <v>223</v>
      </c>
      <c r="D17" s="118">
        <v>300</v>
      </c>
      <c r="E17" s="118">
        <v>0</v>
      </c>
      <c r="F17" s="118">
        <v>500</v>
      </c>
      <c r="G17" s="118">
        <v>434</v>
      </c>
      <c r="H17" s="118">
        <v>0</v>
      </c>
      <c r="I17" s="118">
        <v>0</v>
      </c>
      <c r="J17" s="121">
        <f t="shared" si="0"/>
        <v>1234</v>
      </c>
    </row>
    <row r="18" spans="1:10" x14ac:dyDescent="0.25">
      <c r="A18" s="116">
        <f t="shared" si="1"/>
        <v>15</v>
      </c>
      <c r="B18" s="117">
        <v>50104</v>
      </c>
      <c r="C18" s="116" t="s">
        <v>224</v>
      </c>
      <c r="D18" s="118">
        <v>1000</v>
      </c>
      <c r="E18" s="118">
        <v>0</v>
      </c>
      <c r="F18" s="118">
        <v>297.2</v>
      </c>
      <c r="G18" s="118">
        <v>610</v>
      </c>
      <c r="H18" s="118">
        <v>260</v>
      </c>
      <c r="I18" s="118">
        <v>210</v>
      </c>
      <c r="J18" s="121">
        <f t="shared" si="0"/>
        <v>2377.1999999999998</v>
      </c>
    </row>
    <row r="19" spans="1:10" x14ac:dyDescent="0.25">
      <c r="A19" s="116">
        <f t="shared" si="1"/>
        <v>16</v>
      </c>
      <c r="B19" s="117">
        <v>50205</v>
      </c>
      <c r="C19" s="116" t="s">
        <v>225</v>
      </c>
      <c r="D19" s="118">
        <v>361</v>
      </c>
      <c r="E19" s="118">
        <v>86</v>
      </c>
      <c r="F19" s="118">
        <v>676.5</v>
      </c>
      <c r="G19" s="118">
        <v>237</v>
      </c>
      <c r="H19" s="118">
        <v>564</v>
      </c>
      <c r="I19" s="118">
        <v>1147</v>
      </c>
      <c r="J19" s="121">
        <f t="shared" si="0"/>
        <v>3071.5</v>
      </c>
    </row>
    <row r="20" spans="1:10" x14ac:dyDescent="0.25">
      <c r="A20" s="116">
        <f t="shared" si="1"/>
        <v>17</v>
      </c>
      <c r="B20" s="117">
        <v>50401</v>
      </c>
      <c r="C20" s="116" t="s">
        <v>226</v>
      </c>
      <c r="D20" s="118">
        <v>0</v>
      </c>
      <c r="E20" s="118">
        <v>0</v>
      </c>
      <c r="F20" s="118">
        <v>0</v>
      </c>
      <c r="G20" s="118">
        <v>0</v>
      </c>
      <c r="H20" s="118">
        <v>0</v>
      </c>
      <c r="I20" s="118">
        <v>0</v>
      </c>
      <c r="J20" s="121">
        <f t="shared" si="0"/>
        <v>0</v>
      </c>
    </row>
    <row r="21" spans="1:10" x14ac:dyDescent="0.25">
      <c r="A21" s="116">
        <f t="shared" si="1"/>
        <v>18</v>
      </c>
      <c r="B21" s="117">
        <v>50403</v>
      </c>
      <c r="C21" s="116" t="s">
        <v>227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  <c r="I21" s="118">
        <v>0</v>
      </c>
      <c r="J21" s="121">
        <f t="shared" si="0"/>
        <v>0</v>
      </c>
    </row>
    <row r="22" spans="1:10" x14ac:dyDescent="0.25">
      <c r="A22" s="116">
        <f t="shared" si="1"/>
        <v>19</v>
      </c>
      <c r="B22" s="117">
        <v>50405</v>
      </c>
      <c r="C22" s="116" t="s">
        <v>228</v>
      </c>
      <c r="D22" s="118">
        <v>4600</v>
      </c>
      <c r="E22" s="118">
        <v>0</v>
      </c>
      <c r="F22" s="118">
        <v>407.7</v>
      </c>
      <c r="G22" s="118">
        <v>11178.2</v>
      </c>
      <c r="H22" s="118">
        <v>1285</v>
      </c>
      <c r="I22" s="118">
        <v>1582.1</v>
      </c>
      <c r="J22" s="121">
        <f t="shared" si="0"/>
        <v>19053</v>
      </c>
    </row>
    <row r="23" spans="1:10" x14ac:dyDescent="0.25">
      <c r="A23" s="116">
        <f t="shared" si="1"/>
        <v>20</v>
      </c>
      <c r="B23" s="117">
        <v>50406</v>
      </c>
      <c r="C23" s="116" t="s">
        <v>229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/>
      <c r="J23" s="121">
        <f t="shared" si="0"/>
        <v>0</v>
      </c>
    </row>
    <row r="24" spans="1:10" x14ac:dyDescent="0.25">
      <c r="A24" s="116">
        <f t="shared" si="1"/>
        <v>21</v>
      </c>
      <c r="B24" s="117">
        <v>50407</v>
      </c>
      <c r="C24" s="116" t="s">
        <v>230</v>
      </c>
      <c r="D24" s="118">
        <v>91</v>
      </c>
      <c r="E24" s="118">
        <v>250</v>
      </c>
      <c r="F24" s="118">
        <v>100</v>
      </c>
      <c r="G24" s="118">
        <v>91</v>
      </c>
      <c r="H24" s="118">
        <v>391</v>
      </c>
      <c r="I24" s="118">
        <v>91</v>
      </c>
      <c r="J24" s="121">
        <f t="shared" si="0"/>
        <v>1014</v>
      </c>
    </row>
    <row r="25" spans="1:10" x14ac:dyDescent="0.25">
      <c r="A25" s="116">
        <f t="shared" si="1"/>
        <v>22</v>
      </c>
      <c r="B25" s="117">
        <v>50408</v>
      </c>
      <c r="C25" s="116" t="s">
        <v>231</v>
      </c>
      <c r="D25" s="118">
        <v>816.72</v>
      </c>
      <c r="E25" s="118">
        <v>730.82</v>
      </c>
      <c r="F25" s="118">
        <v>503.82</v>
      </c>
      <c r="G25" s="118">
        <v>438.83</v>
      </c>
      <c r="H25" s="118">
        <v>610.88</v>
      </c>
      <c r="I25" s="118">
        <v>944.18999999999994</v>
      </c>
      <c r="J25" s="121">
        <f t="shared" si="0"/>
        <v>4045.26</v>
      </c>
    </row>
    <row r="26" spans="1:10" x14ac:dyDescent="0.25">
      <c r="A26" s="116">
        <f t="shared" si="1"/>
        <v>23</v>
      </c>
      <c r="B26" s="117">
        <v>50409</v>
      </c>
      <c r="C26" s="116" t="s">
        <v>232</v>
      </c>
      <c r="D26" s="118">
        <v>3630</v>
      </c>
      <c r="E26" s="118">
        <v>3410</v>
      </c>
      <c r="F26" s="118">
        <v>2766</v>
      </c>
      <c r="G26" s="118">
        <v>3296</v>
      </c>
      <c r="H26" s="118">
        <v>2740</v>
      </c>
      <c r="I26" s="118">
        <v>2647</v>
      </c>
      <c r="J26" s="121">
        <f t="shared" si="0"/>
        <v>18489</v>
      </c>
    </row>
    <row r="27" spans="1:10" x14ac:dyDescent="0.25">
      <c r="A27" s="116">
        <f t="shared" si="1"/>
        <v>24</v>
      </c>
      <c r="B27" s="117">
        <v>50409</v>
      </c>
      <c r="C27" s="116" t="s">
        <v>233</v>
      </c>
      <c r="D27" s="118">
        <v>2374</v>
      </c>
      <c r="E27" s="118">
        <v>2223</v>
      </c>
      <c r="F27" s="118">
        <v>2313</v>
      </c>
      <c r="G27" s="118">
        <v>2343</v>
      </c>
      <c r="H27" s="118">
        <v>2313</v>
      </c>
      <c r="I27" s="118">
        <v>2082</v>
      </c>
      <c r="J27" s="121">
        <f t="shared" si="0"/>
        <v>13648</v>
      </c>
    </row>
    <row r="28" spans="1:10" x14ac:dyDescent="0.25">
      <c r="A28" s="116">
        <f t="shared" si="1"/>
        <v>25</v>
      </c>
      <c r="B28" s="117">
        <v>50409</v>
      </c>
      <c r="C28" s="116" t="s">
        <v>234</v>
      </c>
      <c r="D28" s="118">
        <v>1470</v>
      </c>
      <c r="E28" s="118">
        <v>14053</v>
      </c>
      <c r="F28" s="118">
        <v>1587</v>
      </c>
      <c r="G28" s="118">
        <v>1650</v>
      </c>
      <c r="H28" s="118">
        <v>2590</v>
      </c>
      <c r="I28" s="118">
        <v>2970</v>
      </c>
      <c r="J28" s="121">
        <f t="shared" si="0"/>
        <v>24320</v>
      </c>
    </row>
    <row r="29" spans="1:10" x14ac:dyDescent="0.25">
      <c r="A29" s="116">
        <f t="shared" si="1"/>
        <v>26</v>
      </c>
      <c r="B29" s="117">
        <v>50409</v>
      </c>
      <c r="C29" s="116" t="s">
        <v>235</v>
      </c>
      <c r="D29" s="118">
        <v>0</v>
      </c>
      <c r="E29" s="118">
        <v>30</v>
      </c>
      <c r="F29" s="118">
        <v>29</v>
      </c>
      <c r="G29" s="118">
        <v>1</v>
      </c>
      <c r="H29" s="118">
        <v>52</v>
      </c>
      <c r="I29" s="118">
        <v>4</v>
      </c>
      <c r="J29" s="121">
        <f t="shared" si="0"/>
        <v>116</v>
      </c>
    </row>
    <row r="30" spans="1:10" x14ac:dyDescent="0.25">
      <c r="A30" s="116">
        <v>27</v>
      </c>
      <c r="B30" s="117">
        <v>50504</v>
      </c>
      <c r="C30" s="116" t="s">
        <v>236</v>
      </c>
      <c r="D30" s="119">
        <v>3082</v>
      </c>
      <c r="E30" s="119">
        <v>3106</v>
      </c>
      <c r="F30" s="118">
        <v>3095</v>
      </c>
      <c r="G30" s="119">
        <v>3215</v>
      </c>
      <c r="H30" s="119">
        <v>4397</v>
      </c>
      <c r="I30" s="119">
        <v>4793</v>
      </c>
      <c r="J30" s="121">
        <f t="shared" si="0"/>
        <v>21688</v>
      </c>
    </row>
    <row r="31" spans="1:10" s="113" customFormat="1" x14ac:dyDescent="0.25">
      <c r="A31" s="116"/>
      <c r="B31" s="117"/>
      <c r="C31" s="84" t="s">
        <v>118</v>
      </c>
      <c r="D31" s="119"/>
      <c r="E31" s="119"/>
      <c r="F31" s="62">
        <v>111933</v>
      </c>
      <c r="G31" s="119"/>
      <c r="H31" s="119"/>
      <c r="I31" s="119"/>
      <c r="J31" s="121">
        <f t="shared" si="0"/>
        <v>111933</v>
      </c>
    </row>
    <row r="32" spans="1:10" s="113" customFormat="1" x14ac:dyDescent="0.25">
      <c r="A32" s="116"/>
      <c r="B32" s="117"/>
      <c r="C32" s="84" t="s">
        <v>119</v>
      </c>
      <c r="D32" s="119"/>
      <c r="E32" s="119"/>
      <c r="F32" s="62">
        <v>5715</v>
      </c>
      <c r="G32" s="119"/>
      <c r="H32" s="119"/>
      <c r="I32" s="119"/>
      <c r="J32" s="121">
        <f t="shared" si="0"/>
        <v>5715</v>
      </c>
    </row>
    <row r="33" spans="1:10" s="113" customFormat="1" x14ac:dyDescent="0.25">
      <c r="A33" s="116"/>
      <c r="B33" s="117"/>
      <c r="C33" s="116"/>
      <c r="D33" s="119"/>
      <c r="E33" s="119"/>
      <c r="F33" s="118"/>
      <c r="G33" s="119"/>
      <c r="H33" s="119"/>
      <c r="I33" s="119"/>
      <c r="J33" s="121"/>
    </row>
    <row r="34" spans="1:10" x14ac:dyDescent="0.25">
      <c r="A34" s="116"/>
      <c r="B34" s="117"/>
      <c r="C34" s="122" t="s">
        <v>237</v>
      </c>
      <c r="D34" s="120">
        <f>SUM(D4:D30)</f>
        <v>84708.329999999987</v>
      </c>
      <c r="E34" s="120">
        <f>SUM(E4:E30)</f>
        <v>137787.83000000002</v>
      </c>
      <c r="F34" s="120">
        <f>SUM(F4:F32)</f>
        <v>188397.36</v>
      </c>
      <c r="G34" s="120">
        <f>SUM(G4:G30)</f>
        <v>170476.96</v>
      </c>
      <c r="H34" s="120">
        <f>SUM(H4:H30)</f>
        <v>134185.52000000002</v>
      </c>
      <c r="I34" s="120">
        <f>SUM(I4:I30)</f>
        <v>99152.670000000013</v>
      </c>
      <c r="J34" s="123">
        <f>SUM(J4:J32)</f>
        <v>814708.67</v>
      </c>
    </row>
    <row r="35" spans="1:10" ht="14.1" customHeight="1" x14ac:dyDescent="0.25">
      <c r="A35" s="159" t="s">
        <v>238</v>
      </c>
      <c r="B35" s="159"/>
      <c r="C35" s="159"/>
      <c r="D35" s="159"/>
      <c r="E35" s="159"/>
      <c r="F35" s="159"/>
      <c r="G35" s="159"/>
      <c r="H35" s="159"/>
      <c r="I35" s="159"/>
    </row>
    <row r="36" spans="1:10" ht="12" customHeight="1" x14ac:dyDescent="0.25">
      <c r="A36" s="73"/>
      <c r="B36" s="73"/>
      <c r="C36" s="73"/>
      <c r="D36" s="73"/>
      <c r="E36" s="73"/>
      <c r="F36" s="73"/>
      <c r="G36" s="73"/>
      <c r="H36" s="73"/>
      <c r="I36" s="73"/>
    </row>
    <row r="37" spans="1:10" ht="27.6" customHeight="1" x14ac:dyDescent="0.25">
      <c r="A37" s="27"/>
      <c r="B37" s="94" t="s">
        <v>144</v>
      </c>
      <c r="C37" s="94" t="s">
        <v>145</v>
      </c>
      <c r="D37" s="94" t="s">
        <v>146</v>
      </c>
      <c r="E37" s="94" t="s">
        <v>147</v>
      </c>
      <c r="F37" s="94" t="s">
        <v>148</v>
      </c>
      <c r="G37" s="94" t="s">
        <v>149</v>
      </c>
      <c r="H37" s="27"/>
      <c r="I37" s="90"/>
    </row>
    <row r="38" spans="1:10" x14ac:dyDescent="0.25">
      <c r="B38" s="92">
        <f t="shared" ref="B38:G38" si="2">D34</f>
        <v>84708.329999999987</v>
      </c>
      <c r="C38" s="93">
        <f t="shared" si="2"/>
        <v>137787.83000000002</v>
      </c>
      <c r="D38" s="93">
        <f t="shared" si="2"/>
        <v>188397.36</v>
      </c>
      <c r="E38" s="92">
        <f t="shared" si="2"/>
        <v>170476.96</v>
      </c>
      <c r="F38" s="93">
        <f t="shared" si="2"/>
        <v>134185.52000000002</v>
      </c>
      <c r="G38" s="93">
        <f t="shared" si="2"/>
        <v>99152.670000000013</v>
      </c>
    </row>
    <row r="40" spans="1:10" x14ac:dyDescent="0.25">
      <c r="D40" s="16"/>
    </row>
    <row r="41" spans="1:10" x14ac:dyDescent="0.25">
      <c r="D41" s="16"/>
    </row>
    <row r="42" spans="1:10" x14ac:dyDescent="0.25">
      <c r="D42" s="16"/>
    </row>
    <row r="43" spans="1:10" x14ac:dyDescent="0.25">
      <c r="D43" s="16"/>
    </row>
    <row r="48" spans="1:10" x14ac:dyDescent="0.25">
      <c r="B48" s="147"/>
      <c r="C48" s="147"/>
      <c r="D48" s="147"/>
      <c r="E48" s="147"/>
      <c r="F48" s="147"/>
    </row>
    <row r="51" spans="3:7" x14ac:dyDescent="0.25">
      <c r="C51" s="147" t="s">
        <v>191</v>
      </c>
      <c r="D51" s="147"/>
      <c r="E51" s="147"/>
      <c r="F51" s="147"/>
      <c r="G51" s="147"/>
    </row>
  </sheetData>
  <mergeCells count="5">
    <mergeCell ref="J2:J3"/>
    <mergeCell ref="B48:F48"/>
    <mergeCell ref="C51:G51"/>
    <mergeCell ref="A1:I1"/>
    <mergeCell ref="A35:I35"/>
  </mergeCells>
  <pageMargins left="0" right="0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Normal="100" workbookViewId="0">
      <selection activeCell="B8" sqref="B8"/>
    </sheetView>
  </sheetViews>
  <sheetFormatPr defaultRowHeight="15" x14ac:dyDescent="0.25"/>
  <cols>
    <col min="1" max="1" width="25.28515625" customWidth="1"/>
    <col min="2" max="2" width="13.42578125" customWidth="1"/>
    <col min="3" max="3" width="8.7109375" customWidth="1"/>
    <col min="4" max="4" width="12.28515625" customWidth="1"/>
    <col min="5" max="5" width="9.140625" customWidth="1"/>
    <col min="6" max="6" width="8.7109375" customWidth="1"/>
    <col min="7" max="7" width="12" customWidth="1"/>
    <col min="8" max="8" width="10.140625" customWidth="1"/>
    <col min="9" max="9" width="9.5703125" bestFit="1" customWidth="1"/>
    <col min="10" max="10" width="10" customWidth="1"/>
    <col min="11" max="11" width="14.85546875" customWidth="1"/>
    <col min="12" max="13" width="10.5703125" bestFit="1" customWidth="1"/>
  </cols>
  <sheetData>
    <row r="1" spans="1:14" x14ac:dyDescent="0.25">
      <c r="A1" t="s">
        <v>150</v>
      </c>
    </row>
    <row r="2" spans="1:14" ht="77.25" x14ac:dyDescent="0.25">
      <c r="A2" s="38" t="s">
        <v>3</v>
      </c>
      <c r="B2" s="3" t="s">
        <v>136</v>
      </c>
      <c r="C2" s="3" t="s">
        <v>75</v>
      </c>
      <c r="D2" s="5" t="s">
        <v>151</v>
      </c>
      <c r="E2" s="5" t="s">
        <v>154</v>
      </c>
      <c r="F2" s="5" t="s">
        <v>153</v>
      </c>
      <c r="G2" s="5" t="s">
        <v>121</v>
      </c>
      <c r="H2" s="5" t="s">
        <v>155</v>
      </c>
      <c r="J2" s="20"/>
      <c r="K2" s="15"/>
      <c r="L2" s="23"/>
      <c r="M2" s="21"/>
      <c r="N2" s="15"/>
    </row>
    <row r="3" spans="1:14" ht="27" customHeight="1" x14ac:dyDescent="0.25">
      <c r="A3" s="10" t="s">
        <v>0</v>
      </c>
      <c r="B3" s="39">
        <v>14673149</v>
      </c>
      <c r="C3" s="40">
        <f>B3*100/B9</f>
        <v>90.362241340502933</v>
      </c>
      <c r="D3" s="39">
        <v>8121571.9299999997</v>
      </c>
      <c r="E3" s="91">
        <f t="shared" ref="E3:E8" si="0">D3*100/B3</f>
        <v>55.349890674455771</v>
      </c>
      <c r="F3" s="75">
        <f>D3*100/D9</f>
        <v>95.951305796330246</v>
      </c>
      <c r="G3" s="39">
        <v>6981287.9100000001</v>
      </c>
      <c r="H3" s="91">
        <f>(D3-G3)*100/G3</f>
        <v>16.333433525448164</v>
      </c>
      <c r="J3" s="95"/>
      <c r="K3" s="22"/>
      <c r="L3" s="23"/>
      <c r="M3" s="21"/>
      <c r="N3" s="15"/>
    </row>
    <row r="4" spans="1:14" ht="27.75" customHeight="1" x14ac:dyDescent="0.25">
      <c r="A4" s="10" t="s">
        <v>242</v>
      </c>
      <c r="B4" s="41">
        <v>1495504</v>
      </c>
      <c r="C4" s="40">
        <f>B4*100/B9</f>
        <v>9.2098221979268047</v>
      </c>
      <c r="D4" s="75">
        <v>330890.17</v>
      </c>
      <c r="E4" s="91">
        <f t="shared" si="0"/>
        <v>22.125662652858168</v>
      </c>
      <c r="F4" s="75">
        <f>D4*100/D9</f>
        <v>3.9092609362224415</v>
      </c>
      <c r="G4" s="75">
        <v>324403.86</v>
      </c>
      <c r="H4" s="91">
        <f>(D4-G4)*100/G4</f>
        <v>1.9994552469258529</v>
      </c>
      <c r="J4" s="24"/>
      <c r="K4" s="15"/>
      <c r="L4" s="150"/>
      <c r="M4" s="25"/>
      <c r="N4" s="15"/>
    </row>
    <row r="5" spans="1:14" ht="27" customHeight="1" x14ac:dyDescent="0.25">
      <c r="A5" s="10" t="s">
        <v>1</v>
      </c>
      <c r="B5" s="42">
        <v>0</v>
      </c>
      <c r="C5" s="40">
        <f>B5*100/B9</f>
        <v>0</v>
      </c>
      <c r="D5" s="88"/>
      <c r="E5" s="91" t="e">
        <f t="shared" si="0"/>
        <v>#DIV/0!</v>
      </c>
      <c r="F5" s="75"/>
      <c r="G5" s="88">
        <v>124825.41</v>
      </c>
      <c r="H5" s="91"/>
      <c r="J5" s="24"/>
      <c r="K5" s="26"/>
      <c r="L5" s="150"/>
      <c r="M5" s="26"/>
      <c r="N5" s="18"/>
    </row>
    <row r="6" spans="1:14" ht="26.25" x14ac:dyDescent="0.25">
      <c r="A6" s="10" t="s">
        <v>91</v>
      </c>
      <c r="B6" s="42">
        <f>14897.31+33675.28</f>
        <v>48572.59</v>
      </c>
      <c r="C6" s="40">
        <f>B6*100/B9</f>
        <v>0.29912652697204256</v>
      </c>
      <c r="D6" s="88">
        <v>11802</v>
      </c>
      <c r="E6" s="91">
        <f t="shared" si="0"/>
        <v>24.297654294325259</v>
      </c>
      <c r="F6" s="75">
        <f>D6*100/D9</f>
        <v>0.13943326744731419</v>
      </c>
      <c r="G6" s="88">
        <v>11986.5</v>
      </c>
      <c r="H6" s="91">
        <f>(D6-G6)*100/G6</f>
        <v>-1.5392316355900388</v>
      </c>
      <c r="J6" s="24"/>
      <c r="K6" s="26"/>
      <c r="L6" s="150"/>
      <c r="M6" s="26"/>
      <c r="N6" s="18"/>
    </row>
    <row r="7" spans="1:14" ht="33" customHeight="1" x14ac:dyDescent="0.25">
      <c r="A7" s="10" t="s">
        <v>92</v>
      </c>
      <c r="B7" s="42">
        <f>18341.33</f>
        <v>18341.330000000002</v>
      </c>
      <c r="C7" s="40">
        <f>B7*100/B9</f>
        <v>0.11295214735199696</v>
      </c>
      <c r="D7" s="88"/>
      <c r="E7" s="91">
        <f t="shared" si="0"/>
        <v>0</v>
      </c>
      <c r="F7" s="75"/>
      <c r="G7" s="88"/>
      <c r="H7" s="91"/>
      <c r="J7" s="24"/>
      <c r="K7" s="26"/>
      <c r="L7" s="150"/>
      <c r="M7" s="26"/>
      <c r="N7" s="18"/>
    </row>
    <row r="8" spans="1:14" ht="26.25" x14ac:dyDescent="0.25">
      <c r="A8" s="10" t="s">
        <v>93</v>
      </c>
      <c r="B8" s="41">
        <v>2575.0100000000002</v>
      </c>
      <c r="C8" s="40">
        <f>B8*100/B9</f>
        <v>1.5857787246228366E-2</v>
      </c>
      <c r="D8" s="88"/>
      <c r="E8" s="91">
        <f t="shared" si="0"/>
        <v>0</v>
      </c>
      <c r="F8" s="75"/>
      <c r="G8" s="88"/>
      <c r="H8" s="91"/>
    </row>
    <row r="9" spans="1:14" ht="28.5" customHeight="1" x14ac:dyDescent="0.25">
      <c r="A9" s="12" t="s">
        <v>2</v>
      </c>
      <c r="B9" s="43">
        <f>SUM(B3:B8)</f>
        <v>16238141.93</v>
      </c>
      <c r="C9" s="44">
        <f>SUM(C3:C8)</f>
        <v>100.00000000000001</v>
      </c>
      <c r="D9" s="6">
        <f>SUM(D3:D8)</f>
        <v>8464264.0999999996</v>
      </c>
      <c r="E9" s="17"/>
      <c r="F9" s="77">
        <f>D9*100/B9</f>
        <v>52.12581671282387</v>
      </c>
      <c r="G9" s="6">
        <f>SUM(G3:G8)</f>
        <v>7442503.6800000006</v>
      </c>
      <c r="H9" s="76">
        <f>(D9-G9)*100/G9</f>
        <v>13.72871904310565</v>
      </c>
    </row>
    <row r="10" spans="1:14" x14ac:dyDescent="0.25">
      <c r="A10" s="161" t="s">
        <v>152</v>
      </c>
      <c r="B10" s="161"/>
      <c r="C10" s="161"/>
      <c r="D10" s="161"/>
      <c r="E10" s="161"/>
      <c r="F10" s="161"/>
      <c r="G10" s="161"/>
      <c r="H10" s="161"/>
    </row>
    <row r="15" spans="1:14" ht="26.25" x14ac:dyDescent="0.25">
      <c r="A15" s="5" t="s">
        <v>186</v>
      </c>
      <c r="B15" s="4">
        <f>D9</f>
        <v>8464264.0999999996</v>
      </c>
    </row>
    <row r="16" spans="1:14" ht="26.25" x14ac:dyDescent="0.25">
      <c r="A16" s="5" t="s">
        <v>187</v>
      </c>
      <c r="B16" s="4">
        <f>G9</f>
        <v>7442503.6800000006</v>
      </c>
    </row>
    <row r="20" spans="1:8" x14ac:dyDescent="0.25">
      <c r="A20" s="160" t="s">
        <v>188</v>
      </c>
      <c r="B20" s="160"/>
      <c r="C20" s="160"/>
      <c r="D20" s="160"/>
      <c r="E20" s="160"/>
      <c r="F20" s="50"/>
      <c r="G20" s="50"/>
      <c r="H20" s="50"/>
    </row>
  </sheetData>
  <mergeCells count="3">
    <mergeCell ref="A20:E20"/>
    <mergeCell ref="L4:L7"/>
    <mergeCell ref="A10:H10"/>
  </mergeCells>
  <pageMargins left="0.45" right="0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9"/>
  <sheetViews>
    <sheetView zoomScaleNormal="100" workbookViewId="0">
      <selection sqref="A1:G1"/>
    </sheetView>
  </sheetViews>
  <sheetFormatPr defaultRowHeight="15" x14ac:dyDescent="0.25"/>
  <cols>
    <col min="1" max="1" width="19.5703125" customWidth="1"/>
    <col min="2" max="2" width="12.85546875" customWidth="1"/>
    <col min="3" max="3" width="12.140625" customWidth="1"/>
    <col min="4" max="4" width="11.5703125" customWidth="1"/>
    <col min="5" max="5" width="10.5703125" customWidth="1"/>
    <col min="6" max="6" width="11.85546875" customWidth="1"/>
    <col min="7" max="7" width="10.42578125" customWidth="1"/>
    <col min="9" max="9" width="11.28515625" bestFit="1" customWidth="1"/>
  </cols>
  <sheetData>
    <row r="1" spans="1:9" x14ac:dyDescent="0.25">
      <c r="A1" s="162" t="s">
        <v>157</v>
      </c>
      <c r="B1" s="162"/>
      <c r="C1" s="162"/>
      <c r="D1" s="162"/>
      <c r="E1" s="162"/>
      <c r="F1" s="162"/>
      <c r="G1" s="162"/>
    </row>
    <row r="2" spans="1:9" ht="78" customHeight="1" x14ac:dyDescent="0.25">
      <c r="A2" s="7" t="s">
        <v>5</v>
      </c>
      <c r="B2" s="3" t="s">
        <v>161</v>
      </c>
      <c r="C2" s="3" t="s">
        <v>162</v>
      </c>
      <c r="D2" s="3" t="s">
        <v>160</v>
      </c>
      <c r="E2" s="3" t="s">
        <v>159</v>
      </c>
      <c r="F2" s="3" t="s">
        <v>122</v>
      </c>
      <c r="G2" s="3" t="s">
        <v>158</v>
      </c>
    </row>
    <row r="3" spans="1:9" x14ac:dyDescent="0.25">
      <c r="A3" s="46"/>
      <c r="B3" s="3"/>
      <c r="C3" s="3"/>
      <c r="D3" s="47"/>
      <c r="E3" s="46"/>
      <c r="F3" s="3"/>
      <c r="G3" s="3" t="s">
        <v>6</v>
      </c>
    </row>
    <row r="4" spans="1:9" x14ac:dyDescent="0.25">
      <c r="A4" s="8"/>
      <c r="B4" s="9"/>
      <c r="C4" s="9"/>
      <c r="D4" s="5"/>
      <c r="E4" s="165">
        <f>C5*100/C14</f>
        <v>51.536297172012858</v>
      </c>
      <c r="F4" s="9"/>
      <c r="G4" s="48"/>
    </row>
    <row r="5" spans="1:9" x14ac:dyDescent="0.25">
      <c r="A5" s="8" t="s">
        <v>7</v>
      </c>
      <c r="B5" s="107">
        <v>8892032</v>
      </c>
      <c r="C5" s="4">
        <f>4362795.11-626.81</f>
        <v>4362168.3000000007</v>
      </c>
      <c r="D5" s="17">
        <f>C5*100/B5</f>
        <v>49.05704680325038</v>
      </c>
      <c r="E5" s="165"/>
      <c r="F5" s="4">
        <v>4182020.42</v>
      </c>
      <c r="G5" s="17">
        <f>(C5-F5)*100/F5</f>
        <v>4.3076757621379773</v>
      </c>
      <c r="I5" s="1"/>
    </row>
    <row r="6" spans="1:9" x14ac:dyDescent="0.25">
      <c r="A6" s="8"/>
      <c r="B6" s="108"/>
      <c r="C6" s="48"/>
      <c r="D6" s="45"/>
      <c r="E6" s="165">
        <f>C7*100/C14</f>
        <v>10.696269744229742</v>
      </c>
      <c r="F6" s="48"/>
      <c r="G6" s="48"/>
    </row>
    <row r="7" spans="1:9" x14ac:dyDescent="0.25">
      <c r="A7" s="8" t="s">
        <v>8</v>
      </c>
      <c r="B7" s="107">
        <v>1700000</v>
      </c>
      <c r="C7" s="49">
        <v>905360.52</v>
      </c>
      <c r="D7" s="17">
        <f t="shared" ref="D7:D13" si="0">C7*100/B7</f>
        <v>53.256501176470586</v>
      </c>
      <c r="E7" s="165"/>
      <c r="F7" s="49">
        <v>867572.99</v>
      </c>
      <c r="G7" s="17">
        <f>(C7-F7)*100/F7</f>
        <v>4.3555447709362216</v>
      </c>
      <c r="I7" s="1"/>
    </row>
    <row r="8" spans="1:9" x14ac:dyDescent="0.25">
      <c r="A8" s="8"/>
      <c r="B8" s="108"/>
      <c r="C8" s="48"/>
      <c r="D8" s="17"/>
      <c r="E8" s="165">
        <f>C9*100/C14</f>
        <v>3.2244361326107476</v>
      </c>
      <c r="F8" s="48"/>
      <c r="G8" s="48"/>
    </row>
    <row r="9" spans="1:9" x14ac:dyDescent="0.25">
      <c r="A9" s="8" t="s">
        <v>9</v>
      </c>
      <c r="B9" s="107">
        <v>370000</v>
      </c>
      <c r="C9" s="4">
        <v>272924.78999999998</v>
      </c>
      <c r="D9" s="17">
        <f t="shared" si="0"/>
        <v>73.763456756756753</v>
      </c>
      <c r="E9" s="165"/>
      <c r="F9" s="4">
        <v>151408.76</v>
      </c>
      <c r="G9" s="17">
        <f>(C9-F9)*100/F9</f>
        <v>80.256934935600796</v>
      </c>
      <c r="I9" s="1"/>
    </row>
    <row r="10" spans="1:9" x14ac:dyDescent="0.25">
      <c r="A10" s="9"/>
      <c r="B10" s="108"/>
      <c r="C10" s="48"/>
      <c r="D10" s="17"/>
      <c r="E10" s="165">
        <f>C11*100/C14</f>
        <v>4.3533199773386082</v>
      </c>
      <c r="F10" s="48"/>
      <c r="G10" s="48"/>
    </row>
    <row r="11" spans="1:9" ht="15.75" customHeight="1" x14ac:dyDescent="0.25">
      <c r="A11" s="10" t="s">
        <v>10</v>
      </c>
      <c r="B11" s="107">
        <f>800000+33675.28</f>
        <v>833675.28</v>
      </c>
      <c r="C11" s="49">
        <v>368476.5</v>
      </c>
      <c r="D11" s="17">
        <f t="shared" si="0"/>
        <v>44.199043541269447</v>
      </c>
      <c r="E11" s="165"/>
      <c r="F11" s="49">
        <v>266424.43</v>
      </c>
      <c r="G11" s="17">
        <f>(C11-F11)*100/F11</f>
        <v>38.304321416770975</v>
      </c>
      <c r="I11" s="1"/>
    </row>
    <row r="12" spans="1:9" x14ac:dyDescent="0.25">
      <c r="A12" s="8"/>
      <c r="B12" s="108"/>
      <c r="C12" s="48"/>
      <c r="D12" s="17"/>
      <c r="E12" s="165">
        <f>C13*100/C14</f>
        <v>30.189676973808034</v>
      </c>
      <c r="F12" s="48"/>
      <c r="G12" s="48"/>
    </row>
    <row r="13" spans="1:9" x14ac:dyDescent="0.25">
      <c r="A13" s="8" t="s">
        <v>11</v>
      </c>
      <c r="B13" s="107">
        <v>4442434.6500000004</v>
      </c>
      <c r="C13" s="49">
        <v>2555333.9900000002</v>
      </c>
      <c r="D13" s="17">
        <f t="shared" si="0"/>
        <v>57.521025998660441</v>
      </c>
      <c r="E13" s="165"/>
      <c r="F13" s="49">
        <v>1975077.08</v>
      </c>
      <c r="G13" s="17">
        <f>(C13-F13)*100/F13</f>
        <v>29.378950111658433</v>
      </c>
      <c r="I13" s="1"/>
    </row>
    <row r="14" spans="1:9" ht="24.75" customHeight="1" x14ac:dyDescent="0.25">
      <c r="A14" s="7" t="s">
        <v>2</v>
      </c>
      <c r="B14" s="52">
        <f>SUM(B5:B13)</f>
        <v>16238141.93</v>
      </c>
      <c r="C14" s="6">
        <f>SUM(C5:C13)</f>
        <v>8464264.1000000015</v>
      </c>
      <c r="D14" s="51">
        <f>C14*100/B14</f>
        <v>52.125816712823877</v>
      </c>
      <c r="E14" s="3">
        <v>100</v>
      </c>
      <c r="F14" s="52">
        <f>SUM(F4:F13)</f>
        <v>7442503.6799999997</v>
      </c>
      <c r="G14" s="51">
        <f>(C14-F14)*100/F14</f>
        <v>13.728719043105691</v>
      </c>
    </row>
    <row r="15" spans="1:9" x14ac:dyDescent="0.25">
      <c r="A15" s="147" t="s">
        <v>156</v>
      </c>
      <c r="B15" s="147"/>
      <c r="C15" s="147"/>
      <c r="D15" s="147"/>
      <c r="E15" s="147"/>
      <c r="F15" s="147"/>
      <c r="G15" s="147"/>
    </row>
    <row r="18" spans="1:7" ht="45" customHeight="1" x14ac:dyDescent="0.25">
      <c r="A18" s="164" t="s">
        <v>192</v>
      </c>
      <c r="B18" s="164"/>
    </row>
    <row r="19" spans="1:7" x14ac:dyDescent="0.25">
      <c r="A19" s="7" t="s">
        <v>7</v>
      </c>
      <c r="B19" s="6">
        <f>C5</f>
        <v>4362168.3000000007</v>
      </c>
    </row>
    <row r="20" spans="1:7" x14ac:dyDescent="0.25">
      <c r="A20" s="7" t="s">
        <v>8</v>
      </c>
      <c r="B20" s="11">
        <f>C7</f>
        <v>905360.52</v>
      </c>
    </row>
    <row r="21" spans="1:7" x14ac:dyDescent="0.25">
      <c r="A21" s="7" t="s">
        <v>9</v>
      </c>
      <c r="B21" s="6">
        <f>C9</f>
        <v>272924.78999999998</v>
      </c>
    </row>
    <row r="22" spans="1:7" ht="26.25" x14ac:dyDescent="0.25">
      <c r="A22" s="12" t="s">
        <v>10</v>
      </c>
      <c r="B22" s="11">
        <f>C11</f>
        <v>368476.5</v>
      </c>
    </row>
    <row r="23" spans="1:7" x14ac:dyDescent="0.25">
      <c r="A23" s="7" t="s">
        <v>11</v>
      </c>
      <c r="B23" s="11">
        <f>C13</f>
        <v>2555333.9900000002</v>
      </c>
    </row>
    <row r="24" spans="1:7" x14ac:dyDescent="0.25">
      <c r="A24" s="13"/>
      <c r="B24" s="13"/>
    </row>
    <row r="25" spans="1:7" x14ac:dyDescent="0.25">
      <c r="A25" s="13"/>
      <c r="B25" s="14"/>
    </row>
    <row r="29" spans="1:7" ht="34.5" customHeight="1" x14ac:dyDescent="0.25">
      <c r="A29" s="163" t="s">
        <v>193</v>
      </c>
      <c r="B29" s="163"/>
      <c r="C29" s="163"/>
      <c r="D29" s="163"/>
      <c r="E29" s="50"/>
      <c r="F29" s="50"/>
      <c r="G29" s="50"/>
    </row>
  </sheetData>
  <mergeCells count="9">
    <mergeCell ref="A1:G1"/>
    <mergeCell ref="A29:D29"/>
    <mergeCell ref="A15:G15"/>
    <mergeCell ref="A18:B18"/>
    <mergeCell ref="E4:E5"/>
    <mergeCell ref="E6:E7"/>
    <mergeCell ref="E8:E9"/>
    <mergeCell ref="E10:E11"/>
    <mergeCell ref="E12:E13"/>
  </mergeCells>
  <pageMargins left="0.45" right="0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4"/>
  <sheetViews>
    <sheetView topLeftCell="A65" zoomScaleNormal="100" workbookViewId="0">
      <selection activeCell="Q74" sqref="Q74"/>
    </sheetView>
  </sheetViews>
  <sheetFormatPr defaultRowHeight="15" x14ac:dyDescent="0.25"/>
  <cols>
    <col min="1" max="1" width="6.42578125" customWidth="1"/>
    <col min="2" max="2" width="8.140625" customWidth="1"/>
    <col min="3" max="3" width="29.5703125" customWidth="1"/>
    <col min="4" max="4" width="13.5703125" customWidth="1"/>
    <col min="5" max="5" width="12.7109375" customWidth="1"/>
    <col min="6" max="6" width="14.5703125" customWidth="1"/>
    <col min="7" max="7" width="14.85546875" customWidth="1"/>
    <col min="8" max="9" width="10.5703125" bestFit="1" customWidth="1"/>
    <col min="10" max="10" width="11.85546875" customWidth="1"/>
    <col min="11" max="11" width="13.28515625" customWidth="1"/>
  </cols>
  <sheetData>
    <row r="1" spans="1:6" x14ac:dyDescent="0.25">
      <c r="A1" s="166" t="s">
        <v>185</v>
      </c>
      <c r="B1" s="167"/>
      <c r="C1" s="167"/>
      <c r="D1" s="167"/>
      <c r="E1" s="167"/>
      <c r="F1" s="168"/>
    </row>
    <row r="2" spans="1:6" ht="36.75" x14ac:dyDescent="0.25">
      <c r="A2" s="69" t="s">
        <v>12</v>
      </c>
      <c r="B2" s="53" t="s">
        <v>31</v>
      </c>
      <c r="C2" s="53" t="s">
        <v>5</v>
      </c>
      <c r="D2" s="80" t="s">
        <v>177</v>
      </c>
      <c r="E2" s="80" t="s">
        <v>176</v>
      </c>
      <c r="F2" s="81" t="s">
        <v>32</v>
      </c>
    </row>
    <row r="3" spans="1:6" x14ac:dyDescent="0.25">
      <c r="A3" s="61">
        <v>1</v>
      </c>
      <c r="B3" s="61">
        <v>11111</v>
      </c>
      <c r="C3" s="96" t="s">
        <v>33</v>
      </c>
      <c r="D3" s="57">
        <f>3397934.33-626.81</f>
        <v>3397307.52</v>
      </c>
      <c r="E3" s="58">
        <v>3053285.09</v>
      </c>
      <c r="F3" s="82">
        <f>D3-E3</f>
        <v>344022.43000000017</v>
      </c>
    </row>
    <row r="4" spans="1:6" ht="24.75" x14ac:dyDescent="0.25">
      <c r="A4" s="61">
        <v>2</v>
      </c>
      <c r="B4" s="61">
        <v>11121</v>
      </c>
      <c r="C4" s="96" t="s">
        <v>108</v>
      </c>
      <c r="D4" s="57">
        <v>225461.47</v>
      </c>
      <c r="E4" s="58">
        <v>234928</v>
      </c>
      <c r="F4" s="82">
        <f t="shared" ref="F4:F9" si="0">D4-E4</f>
        <v>-9466.5299999999988</v>
      </c>
    </row>
    <row r="5" spans="1:6" ht="24.75" x14ac:dyDescent="0.25">
      <c r="A5" s="61">
        <v>3</v>
      </c>
      <c r="B5" s="61">
        <v>11131</v>
      </c>
      <c r="C5" s="96" t="s">
        <v>109</v>
      </c>
      <c r="D5" s="57">
        <v>207017.3</v>
      </c>
      <c r="E5" s="58">
        <v>191125.91</v>
      </c>
      <c r="F5" s="82">
        <f t="shared" si="0"/>
        <v>15891.389999999985</v>
      </c>
    </row>
    <row r="6" spans="1:6" x14ac:dyDescent="0.25">
      <c r="A6" s="61">
        <v>4</v>
      </c>
      <c r="B6" s="61">
        <v>11151</v>
      </c>
      <c r="C6" s="96" t="s">
        <v>110</v>
      </c>
      <c r="D6" s="57">
        <v>8949.51</v>
      </c>
      <c r="E6" s="58">
        <v>7649.02</v>
      </c>
      <c r="F6" s="82">
        <f t="shared" si="0"/>
        <v>1300.4899999999998</v>
      </c>
    </row>
    <row r="7" spans="1:6" x14ac:dyDescent="0.25">
      <c r="A7" s="61">
        <v>5</v>
      </c>
      <c r="B7" s="61">
        <v>11152</v>
      </c>
      <c r="C7" s="96" t="s">
        <v>114</v>
      </c>
      <c r="D7" s="57">
        <v>4824.7299999999996</v>
      </c>
      <c r="E7" s="58">
        <v>4141.6499999999996</v>
      </c>
      <c r="F7" s="82">
        <f t="shared" si="0"/>
        <v>683.07999999999993</v>
      </c>
    </row>
    <row r="8" spans="1:6" x14ac:dyDescent="0.25">
      <c r="A8" s="61">
        <v>6</v>
      </c>
      <c r="B8" s="61">
        <v>11211</v>
      </c>
      <c r="C8" s="96" t="s">
        <v>111</v>
      </c>
      <c r="D8" s="57">
        <v>188770.94</v>
      </c>
      <c r="E8" s="58">
        <v>164754.29999999999</v>
      </c>
      <c r="F8" s="82">
        <f t="shared" si="0"/>
        <v>24016.640000000014</v>
      </c>
    </row>
    <row r="9" spans="1:6" ht="24.75" x14ac:dyDescent="0.25">
      <c r="A9" s="61">
        <v>7</v>
      </c>
      <c r="B9" s="61">
        <v>11311</v>
      </c>
      <c r="C9" s="96" t="s">
        <v>112</v>
      </c>
      <c r="D9" s="57">
        <v>207017.3</v>
      </c>
      <c r="E9" s="58">
        <v>191125.91</v>
      </c>
      <c r="F9" s="82">
        <f t="shared" si="0"/>
        <v>15891.389999999985</v>
      </c>
    </row>
    <row r="10" spans="1:6" ht="24.75" x14ac:dyDescent="0.25">
      <c r="A10" s="61">
        <v>8</v>
      </c>
      <c r="B10" s="61">
        <v>11411</v>
      </c>
      <c r="C10" s="96" t="s">
        <v>115</v>
      </c>
      <c r="D10" s="57">
        <v>18553.939999999999</v>
      </c>
      <c r="E10" s="58">
        <v>21485.63</v>
      </c>
      <c r="F10" s="82">
        <f>D10-E10</f>
        <v>-2931.6900000000023</v>
      </c>
    </row>
    <row r="11" spans="1:6" x14ac:dyDescent="0.25">
      <c r="A11" s="61">
        <v>9</v>
      </c>
      <c r="B11" s="61">
        <v>11416</v>
      </c>
      <c r="C11" s="96" t="s">
        <v>116</v>
      </c>
      <c r="D11" s="57">
        <v>1621.81</v>
      </c>
      <c r="E11" s="58">
        <v>946</v>
      </c>
      <c r="F11" s="82">
        <f>D11-E11</f>
        <v>675.81</v>
      </c>
    </row>
    <row r="12" spans="1:6" ht="24.75" x14ac:dyDescent="0.25">
      <c r="A12" s="61">
        <v>10</v>
      </c>
      <c r="B12" s="61">
        <v>11418</v>
      </c>
      <c r="C12" s="96" t="s">
        <v>124</v>
      </c>
      <c r="D12" s="57">
        <v>2848.88</v>
      </c>
      <c r="E12" s="58">
        <v>844.46</v>
      </c>
      <c r="F12" s="82">
        <f>D12-E12</f>
        <v>2004.42</v>
      </c>
    </row>
    <row r="13" spans="1:6" ht="36.75" x14ac:dyDescent="0.25">
      <c r="A13" s="61">
        <v>11</v>
      </c>
      <c r="B13" s="61">
        <v>11431</v>
      </c>
      <c r="C13" s="96" t="s">
        <v>117</v>
      </c>
      <c r="D13" s="57">
        <v>98478.24</v>
      </c>
      <c r="E13" s="58">
        <v>151528.49</v>
      </c>
      <c r="F13" s="82">
        <f>D13-E13</f>
        <v>-53050.249999999985</v>
      </c>
    </row>
    <row r="14" spans="1:6" x14ac:dyDescent="0.25">
      <c r="A14" s="61">
        <v>12</v>
      </c>
      <c r="B14" s="61">
        <v>11611</v>
      </c>
      <c r="C14" s="96" t="s">
        <v>113</v>
      </c>
      <c r="D14" s="57">
        <v>1316.66</v>
      </c>
      <c r="E14" s="58">
        <v>3173.68</v>
      </c>
      <c r="F14" s="82">
        <f t="shared" ref="F14:F15" si="1">D14-E14</f>
        <v>-1857.0199999999998</v>
      </c>
    </row>
    <row r="15" spans="1:6" ht="24.75" x14ac:dyDescent="0.25">
      <c r="A15" s="54">
        <v>13</v>
      </c>
      <c r="B15" s="54">
        <v>11900</v>
      </c>
      <c r="C15" s="98" t="s">
        <v>34</v>
      </c>
      <c r="D15" s="57">
        <v>0</v>
      </c>
      <c r="E15" s="58">
        <v>157032.28</v>
      </c>
      <c r="F15" s="82">
        <f t="shared" si="1"/>
        <v>-157032.28</v>
      </c>
    </row>
    <row r="16" spans="1:6" x14ac:dyDescent="0.25">
      <c r="A16" s="59"/>
      <c r="B16" s="59" t="s">
        <v>35</v>
      </c>
      <c r="C16" s="97" t="s">
        <v>36</v>
      </c>
      <c r="D16" s="60">
        <f>SUM(D3:D15)</f>
        <v>4362168.3</v>
      </c>
      <c r="E16" s="60">
        <f>SUM(E3:E15)</f>
        <v>4182020.42</v>
      </c>
      <c r="F16" s="60">
        <f>SUM(F3:F15)</f>
        <v>180147.88000000009</v>
      </c>
    </row>
    <row r="17" spans="1:6" ht="24.75" x14ac:dyDescent="0.25">
      <c r="A17" s="61">
        <v>13</v>
      </c>
      <c r="B17" s="61">
        <v>13140</v>
      </c>
      <c r="C17" s="96" t="s">
        <v>125</v>
      </c>
      <c r="D17" s="57">
        <v>310</v>
      </c>
      <c r="E17" s="58">
        <v>2819.16</v>
      </c>
      <c r="F17" s="82">
        <f t="shared" ref="F17:F66" si="2">D17-E17</f>
        <v>-2509.16</v>
      </c>
    </row>
    <row r="18" spans="1:6" ht="36.75" x14ac:dyDescent="0.25">
      <c r="A18" s="61">
        <v>14</v>
      </c>
      <c r="B18" s="61">
        <v>13141</v>
      </c>
      <c r="C18" s="96" t="s">
        <v>163</v>
      </c>
      <c r="D18" s="57">
        <v>594</v>
      </c>
      <c r="E18" s="58">
        <v>1218</v>
      </c>
      <c r="F18" s="82">
        <f t="shared" si="2"/>
        <v>-624</v>
      </c>
    </row>
    <row r="19" spans="1:6" x14ac:dyDescent="0.25">
      <c r="A19" s="61"/>
      <c r="B19" s="61">
        <v>13142</v>
      </c>
      <c r="C19" s="89" t="s">
        <v>126</v>
      </c>
      <c r="D19" s="57">
        <v>0</v>
      </c>
      <c r="E19" s="58">
        <v>1168.71</v>
      </c>
      <c r="F19" s="82">
        <f t="shared" si="2"/>
        <v>-1168.71</v>
      </c>
    </row>
    <row r="20" spans="1:6" ht="36.75" x14ac:dyDescent="0.25">
      <c r="A20" s="61">
        <v>15</v>
      </c>
      <c r="B20" s="61">
        <v>13143</v>
      </c>
      <c r="C20" s="96" t="s">
        <v>127</v>
      </c>
      <c r="D20" s="57">
        <v>2319.8000000000002</v>
      </c>
      <c r="E20" s="58">
        <v>17571.36</v>
      </c>
      <c r="F20" s="82">
        <f t="shared" si="2"/>
        <v>-15251.560000000001</v>
      </c>
    </row>
    <row r="21" spans="1:6" x14ac:dyDescent="0.25">
      <c r="A21" s="61">
        <v>16</v>
      </c>
      <c r="B21" s="61">
        <v>13310</v>
      </c>
      <c r="C21" s="96" t="s">
        <v>37</v>
      </c>
      <c r="D21" s="57">
        <v>1752.62</v>
      </c>
      <c r="E21" s="58">
        <v>1855.63</v>
      </c>
      <c r="F21" s="82">
        <f t="shared" si="2"/>
        <v>-103.01000000000022</v>
      </c>
    </row>
    <row r="22" spans="1:6" x14ac:dyDescent="0.25">
      <c r="A22" s="61">
        <v>17</v>
      </c>
      <c r="B22" s="61">
        <v>13320</v>
      </c>
      <c r="C22" s="96" t="s">
        <v>38</v>
      </c>
      <c r="D22" s="57">
        <v>7081.51</v>
      </c>
      <c r="E22" s="58">
        <v>4804.7</v>
      </c>
      <c r="F22" s="82">
        <f t="shared" si="2"/>
        <v>2276.8100000000004</v>
      </c>
    </row>
    <row r="23" spans="1:6" x14ac:dyDescent="0.25">
      <c r="A23" s="61">
        <v>18</v>
      </c>
      <c r="B23" s="61">
        <v>13330</v>
      </c>
      <c r="C23" s="96" t="s">
        <v>39</v>
      </c>
      <c r="D23" s="57">
        <v>917</v>
      </c>
      <c r="E23" s="58">
        <v>853.7</v>
      </c>
      <c r="F23" s="82">
        <f t="shared" si="2"/>
        <v>63.299999999999955</v>
      </c>
    </row>
    <row r="24" spans="1:6" ht="24.75" x14ac:dyDescent="0.25">
      <c r="A24" s="61">
        <v>19</v>
      </c>
      <c r="B24" s="61">
        <v>13430</v>
      </c>
      <c r="C24" s="96" t="s">
        <v>89</v>
      </c>
      <c r="D24" s="57">
        <v>87517.7</v>
      </c>
      <c r="E24" s="58">
        <v>82151.100000000006</v>
      </c>
      <c r="F24" s="82">
        <f t="shared" si="2"/>
        <v>5366.5999999999913</v>
      </c>
    </row>
    <row r="25" spans="1:6" ht="36.75" x14ac:dyDescent="0.25">
      <c r="A25" s="61">
        <v>20</v>
      </c>
      <c r="B25" s="61">
        <v>13445</v>
      </c>
      <c r="C25" s="96" t="s">
        <v>96</v>
      </c>
      <c r="D25" s="57">
        <v>24770.62</v>
      </c>
      <c r="E25" s="58">
        <v>33164.03</v>
      </c>
      <c r="F25" s="82">
        <f t="shared" si="2"/>
        <v>-8393.41</v>
      </c>
    </row>
    <row r="26" spans="1:6" ht="24.75" x14ac:dyDescent="0.25">
      <c r="A26" s="61">
        <v>21</v>
      </c>
      <c r="B26" s="61">
        <v>13450</v>
      </c>
      <c r="C26" s="96" t="s">
        <v>40</v>
      </c>
      <c r="D26" s="57">
        <v>5996.31</v>
      </c>
      <c r="E26" s="58">
        <v>9427.1299999999992</v>
      </c>
      <c r="F26" s="82">
        <f t="shared" si="2"/>
        <v>-3430.8199999999988</v>
      </c>
    </row>
    <row r="27" spans="1:6" x14ac:dyDescent="0.25">
      <c r="A27" s="61">
        <v>22</v>
      </c>
      <c r="B27" s="61">
        <v>13460</v>
      </c>
      <c r="C27" s="96" t="s">
        <v>41</v>
      </c>
      <c r="D27" s="57">
        <v>54535.5</v>
      </c>
      <c r="E27" s="58">
        <v>73262.92</v>
      </c>
      <c r="F27" s="82">
        <f t="shared" si="2"/>
        <v>-18727.419999999998</v>
      </c>
    </row>
    <row r="28" spans="1:6" x14ac:dyDescent="0.25">
      <c r="A28" s="61">
        <v>23</v>
      </c>
      <c r="B28" s="61">
        <v>13470</v>
      </c>
      <c r="C28" s="96" t="s">
        <v>42</v>
      </c>
      <c r="D28" s="57">
        <v>7184.9</v>
      </c>
      <c r="E28" s="58">
        <v>19825.96</v>
      </c>
      <c r="F28" s="82">
        <f t="shared" si="2"/>
        <v>-12641.06</v>
      </c>
    </row>
    <row r="29" spans="1:6" ht="24.75" x14ac:dyDescent="0.25">
      <c r="A29" s="61">
        <v>24</v>
      </c>
      <c r="B29" s="61">
        <v>13475</v>
      </c>
      <c r="C29" s="96" t="s">
        <v>97</v>
      </c>
      <c r="D29" s="57">
        <v>17836.5</v>
      </c>
      <c r="E29" s="58">
        <v>19458</v>
      </c>
      <c r="F29" s="82">
        <f t="shared" si="2"/>
        <v>-1621.5</v>
      </c>
    </row>
    <row r="30" spans="1:6" x14ac:dyDescent="0.25">
      <c r="A30" s="61">
        <v>25</v>
      </c>
      <c r="B30" s="61">
        <v>13480</v>
      </c>
      <c r="C30" s="96" t="s">
        <v>43</v>
      </c>
      <c r="D30" s="57">
        <v>5774.4</v>
      </c>
      <c r="E30" s="58">
        <v>5774.4</v>
      </c>
      <c r="F30" s="82">
        <f t="shared" si="2"/>
        <v>0</v>
      </c>
    </row>
    <row r="31" spans="1:6" x14ac:dyDescent="0.25">
      <c r="A31" s="61">
        <v>26</v>
      </c>
      <c r="B31" s="61">
        <v>13501</v>
      </c>
      <c r="C31" s="96" t="s">
        <v>44</v>
      </c>
      <c r="D31" s="57">
        <v>7194.3</v>
      </c>
      <c r="E31" s="58">
        <v>61216</v>
      </c>
      <c r="F31" s="82">
        <f t="shared" si="2"/>
        <v>-54021.7</v>
      </c>
    </row>
    <row r="32" spans="1:6" x14ac:dyDescent="0.25">
      <c r="A32" s="61">
        <v>27</v>
      </c>
      <c r="B32" s="61">
        <v>13503</v>
      </c>
      <c r="C32" s="96" t="s">
        <v>98</v>
      </c>
      <c r="D32" s="57">
        <v>0</v>
      </c>
      <c r="E32" s="58">
        <v>18885</v>
      </c>
      <c r="F32" s="82">
        <f t="shared" si="2"/>
        <v>-18885</v>
      </c>
    </row>
    <row r="33" spans="1:6" x14ac:dyDescent="0.25">
      <c r="A33" s="61"/>
      <c r="B33" s="54">
        <v>13504</v>
      </c>
      <c r="C33" s="54" t="s">
        <v>128</v>
      </c>
      <c r="D33" s="57">
        <v>0</v>
      </c>
      <c r="E33" s="58">
        <v>4398</v>
      </c>
      <c r="F33" s="82">
        <f t="shared" si="2"/>
        <v>-4398</v>
      </c>
    </row>
    <row r="34" spans="1:6" x14ac:dyDescent="0.25">
      <c r="A34" s="61">
        <v>28</v>
      </c>
      <c r="B34" s="61">
        <v>13509</v>
      </c>
      <c r="C34" s="96" t="s">
        <v>45</v>
      </c>
      <c r="D34" s="57">
        <v>0</v>
      </c>
      <c r="E34" s="58">
        <v>1110</v>
      </c>
      <c r="F34" s="82">
        <f t="shared" si="2"/>
        <v>-1110</v>
      </c>
    </row>
    <row r="35" spans="1:6" x14ac:dyDescent="0.25">
      <c r="A35" s="61">
        <v>29</v>
      </c>
      <c r="B35" s="61">
        <v>13511</v>
      </c>
      <c r="C35" s="96" t="s">
        <v>129</v>
      </c>
      <c r="D35" s="57">
        <v>23357.4</v>
      </c>
      <c r="E35" s="58">
        <v>16581.8</v>
      </c>
      <c r="F35" s="82">
        <f t="shared" si="2"/>
        <v>6775.6000000000022</v>
      </c>
    </row>
    <row r="36" spans="1:6" ht="24.75" x14ac:dyDescent="0.25">
      <c r="A36" s="61"/>
      <c r="B36" s="61">
        <v>13512</v>
      </c>
      <c r="C36" s="96" t="s">
        <v>179</v>
      </c>
      <c r="D36" s="57">
        <v>1996.5</v>
      </c>
      <c r="E36" s="58"/>
      <c r="F36" s="82"/>
    </row>
    <row r="37" spans="1:6" x14ac:dyDescent="0.25">
      <c r="A37" s="61">
        <v>30</v>
      </c>
      <c r="B37" s="61">
        <v>13610</v>
      </c>
      <c r="C37" s="96" t="s">
        <v>46</v>
      </c>
      <c r="D37" s="57">
        <v>14405.76</v>
      </c>
      <c r="E37" s="58">
        <v>17058.599999999999</v>
      </c>
      <c r="F37" s="82">
        <f t="shared" si="2"/>
        <v>-2652.8399999999983</v>
      </c>
    </row>
    <row r="38" spans="1:6" ht="24.75" x14ac:dyDescent="0.25">
      <c r="A38" s="61">
        <v>31</v>
      </c>
      <c r="B38" s="61">
        <v>13611</v>
      </c>
      <c r="C38" s="96" t="s">
        <v>99</v>
      </c>
      <c r="D38" s="57">
        <v>0</v>
      </c>
      <c r="E38" s="58">
        <v>2011.26</v>
      </c>
      <c r="F38" s="82">
        <f t="shared" si="2"/>
        <v>-2011.26</v>
      </c>
    </row>
    <row r="39" spans="1:6" ht="24.75" x14ac:dyDescent="0.25">
      <c r="A39" s="61">
        <v>32</v>
      </c>
      <c r="B39" s="61">
        <v>13620</v>
      </c>
      <c r="C39" s="96" t="s">
        <v>47</v>
      </c>
      <c r="D39" s="57">
        <v>35468.160000000003</v>
      </c>
      <c r="E39" s="58">
        <v>16200.49</v>
      </c>
      <c r="F39" s="82">
        <f t="shared" si="2"/>
        <v>19267.670000000006</v>
      </c>
    </row>
    <row r="40" spans="1:6" x14ac:dyDescent="0.25">
      <c r="A40" s="61">
        <v>33</v>
      </c>
      <c r="B40" s="61">
        <v>13630</v>
      </c>
      <c r="C40" s="96" t="s">
        <v>48</v>
      </c>
      <c r="D40" s="57">
        <v>45734.65</v>
      </c>
      <c r="E40" s="58">
        <v>46647.040000000001</v>
      </c>
      <c r="F40" s="82">
        <f t="shared" si="2"/>
        <v>-912.38999999999942</v>
      </c>
    </row>
    <row r="41" spans="1:6" x14ac:dyDescent="0.25">
      <c r="A41" s="61">
        <v>34</v>
      </c>
      <c r="B41" s="61">
        <v>13640</v>
      </c>
      <c r="C41" s="96" t="s">
        <v>49</v>
      </c>
      <c r="D41" s="57">
        <v>12512.14</v>
      </c>
      <c r="E41" s="58">
        <v>10995.15</v>
      </c>
      <c r="F41" s="82">
        <f t="shared" si="2"/>
        <v>1516.9899999999998</v>
      </c>
    </row>
    <row r="42" spans="1:6" x14ac:dyDescent="0.25">
      <c r="A42" s="61">
        <v>35</v>
      </c>
      <c r="B42" s="61">
        <v>13720</v>
      </c>
      <c r="C42" s="96" t="s">
        <v>50</v>
      </c>
      <c r="D42" s="57">
        <v>10661.72</v>
      </c>
      <c r="E42" s="58">
        <v>3994.09</v>
      </c>
      <c r="F42" s="82">
        <f t="shared" si="2"/>
        <v>6667.6299999999992</v>
      </c>
    </row>
    <row r="43" spans="1:6" x14ac:dyDescent="0.25">
      <c r="A43" s="61">
        <v>36</v>
      </c>
      <c r="B43" s="61">
        <v>13760</v>
      </c>
      <c r="C43" s="96" t="s">
        <v>51</v>
      </c>
      <c r="D43" s="57">
        <v>48755.6</v>
      </c>
      <c r="E43" s="58">
        <v>42117</v>
      </c>
      <c r="F43" s="82">
        <f t="shared" si="2"/>
        <v>6638.5999999999985</v>
      </c>
    </row>
    <row r="44" spans="1:6" ht="24.75" x14ac:dyDescent="0.25">
      <c r="A44" s="61">
        <v>37</v>
      </c>
      <c r="B44" s="61">
        <v>13780</v>
      </c>
      <c r="C44" s="96" t="s">
        <v>164</v>
      </c>
      <c r="D44" s="57">
        <v>20335.5</v>
      </c>
      <c r="E44" s="58">
        <v>30829.99</v>
      </c>
      <c r="F44" s="82">
        <f t="shared" si="2"/>
        <v>-10494.490000000002</v>
      </c>
    </row>
    <row r="45" spans="1:6" ht="24.75" x14ac:dyDescent="0.25">
      <c r="A45" s="61">
        <v>38</v>
      </c>
      <c r="B45" s="61">
        <v>13810</v>
      </c>
      <c r="C45" s="96" t="s">
        <v>165</v>
      </c>
      <c r="D45" s="57">
        <v>500</v>
      </c>
      <c r="E45" s="58">
        <v>500</v>
      </c>
      <c r="F45" s="82">
        <f t="shared" si="2"/>
        <v>0</v>
      </c>
    </row>
    <row r="46" spans="1:6" x14ac:dyDescent="0.25">
      <c r="A46" s="61">
        <v>39</v>
      </c>
      <c r="B46" s="61">
        <v>13820</v>
      </c>
      <c r="C46" s="96" t="s">
        <v>90</v>
      </c>
      <c r="D46" s="57">
        <v>0</v>
      </c>
      <c r="E46" s="58">
        <v>0</v>
      </c>
      <c r="F46" s="82">
        <f t="shared" si="2"/>
        <v>0</v>
      </c>
    </row>
    <row r="47" spans="1:6" x14ac:dyDescent="0.25">
      <c r="A47" s="61">
        <v>40</v>
      </c>
      <c r="B47" s="61">
        <v>13950</v>
      </c>
      <c r="C47" s="96" t="s">
        <v>52</v>
      </c>
      <c r="D47" s="57">
        <v>1560</v>
      </c>
      <c r="E47" s="58">
        <v>1330</v>
      </c>
      <c r="F47" s="82">
        <f t="shared" si="2"/>
        <v>230</v>
      </c>
    </row>
    <row r="48" spans="1:6" x14ac:dyDescent="0.25">
      <c r="A48" s="61">
        <v>41</v>
      </c>
      <c r="B48" s="61">
        <v>13951</v>
      </c>
      <c r="C48" s="96" t="s">
        <v>52</v>
      </c>
      <c r="D48" s="57">
        <v>2961.27</v>
      </c>
      <c r="E48" s="58">
        <v>3463.09</v>
      </c>
      <c r="F48" s="82">
        <f t="shared" si="2"/>
        <v>-501.82000000000016</v>
      </c>
    </row>
    <row r="49" spans="1:6" ht="24.75" x14ac:dyDescent="0.25">
      <c r="A49" s="61"/>
      <c r="B49" s="61">
        <v>13952</v>
      </c>
      <c r="C49" s="96" t="s">
        <v>180</v>
      </c>
      <c r="D49" s="57">
        <v>10</v>
      </c>
      <c r="E49" s="58">
        <v>0</v>
      </c>
      <c r="F49" s="82">
        <f t="shared" si="2"/>
        <v>10</v>
      </c>
    </row>
    <row r="50" spans="1:6" ht="24.75" x14ac:dyDescent="0.25">
      <c r="A50" s="61">
        <v>42</v>
      </c>
      <c r="B50" s="61">
        <v>13954</v>
      </c>
      <c r="C50" s="96" t="s">
        <v>100</v>
      </c>
      <c r="D50" s="57">
        <v>380</v>
      </c>
      <c r="E50" s="58">
        <v>250</v>
      </c>
      <c r="F50" s="82">
        <f t="shared" si="2"/>
        <v>130</v>
      </c>
    </row>
    <row r="51" spans="1:6" ht="24.75" x14ac:dyDescent="0.25">
      <c r="A51" s="61">
        <v>43</v>
      </c>
      <c r="B51" s="61">
        <v>14010</v>
      </c>
      <c r="C51" s="96" t="s">
        <v>166</v>
      </c>
      <c r="D51" s="57">
        <v>14044.02</v>
      </c>
      <c r="E51" s="58">
        <v>22246.94</v>
      </c>
      <c r="F51" s="82">
        <f t="shared" si="2"/>
        <v>-8202.9199999999983</v>
      </c>
    </row>
    <row r="52" spans="1:6" ht="24.75" x14ac:dyDescent="0.25">
      <c r="A52" s="61">
        <v>44</v>
      </c>
      <c r="B52" s="61">
        <v>14022</v>
      </c>
      <c r="C52" s="96" t="s">
        <v>101</v>
      </c>
      <c r="D52" s="57">
        <v>46522.68</v>
      </c>
      <c r="E52" s="58">
        <v>29315.1</v>
      </c>
      <c r="F52" s="82">
        <f t="shared" si="2"/>
        <v>17207.580000000002</v>
      </c>
    </row>
    <row r="53" spans="1:6" ht="24.75" x14ac:dyDescent="0.25">
      <c r="A53" s="61">
        <v>45</v>
      </c>
      <c r="B53" s="61">
        <v>14023</v>
      </c>
      <c r="C53" s="96" t="s">
        <v>167</v>
      </c>
      <c r="D53" s="57">
        <v>63657.07</v>
      </c>
      <c r="E53" s="58">
        <v>74467.100000000006</v>
      </c>
      <c r="F53" s="82">
        <f t="shared" si="2"/>
        <v>-10810.030000000006</v>
      </c>
    </row>
    <row r="54" spans="1:6" ht="24.75" x14ac:dyDescent="0.25">
      <c r="A54" s="61">
        <v>46</v>
      </c>
      <c r="B54" s="61">
        <v>14024</v>
      </c>
      <c r="C54" s="96" t="s">
        <v>53</v>
      </c>
      <c r="D54" s="57">
        <v>35297.58</v>
      </c>
      <c r="E54" s="58">
        <v>26041.4</v>
      </c>
      <c r="F54" s="82">
        <f t="shared" si="2"/>
        <v>9256.18</v>
      </c>
    </row>
    <row r="55" spans="1:6" ht="24.75" x14ac:dyDescent="0.25">
      <c r="A55" s="61">
        <v>47</v>
      </c>
      <c r="B55" s="61">
        <v>14026</v>
      </c>
      <c r="C55" s="96" t="s">
        <v>168</v>
      </c>
      <c r="D55" s="57">
        <v>4632.5</v>
      </c>
      <c r="E55" s="58">
        <v>0</v>
      </c>
      <c r="F55" s="82">
        <f t="shared" si="2"/>
        <v>4632.5</v>
      </c>
    </row>
    <row r="56" spans="1:6" ht="24" customHeight="1" x14ac:dyDescent="0.25">
      <c r="A56" s="61"/>
      <c r="B56" s="54">
        <v>14027</v>
      </c>
      <c r="C56" s="98" t="s">
        <v>181</v>
      </c>
      <c r="D56" s="57">
        <v>899.5</v>
      </c>
      <c r="E56" s="58"/>
      <c r="F56" s="82"/>
    </row>
    <row r="57" spans="1:6" x14ac:dyDescent="0.25">
      <c r="A57" s="61"/>
      <c r="B57" s="54">
        <v>14030</v>
      </c>
      <c r="C57" s="54" t="s">
        <v>130</v>
      </c>
      <c r="D57" s="57">
        <v>0</v>
      </c>
      <c r="E57" s="58">
        <v>9517.5</v>
      </c>
      <c r="F57" s="82">
        <f t="shared" si="2"/>
        <v>-9517.5</v>
      </c>
    </row>
    <row r="58" spans="1:6" ht="24.75" x14ac:dyDescent="0.25">
      <c r="A58" s="61">
        <v>48</v>
      </c>
      <c r="B58" s="61">
        <v>14032</v>
      </c>
      <c r="C58" s="96" t="s">
        <v>178</v>
      </c>
      <c r="D58" s="57">
        <v>182214.41</v>
      </c>
      <c r="E58" s="58">
        <v>132242.14000000001</v>
      </c>
      <c r="F58" s="82">
        <f t="shared" si="2"/>
        <v>49972.26999999999</v>
      </c>
    </row>
    <row r="59" spans="1:6" x14ac:dyDescent="0.25">
      <c r="A59" s="61">
        <v>49</v>
      </c>
      <c r="B59" s="61">
        <v>14040</v>
      </c>
      <c r="C59" s="96" t="s">
        <v>54</v>
      </c>
      <c r="D59" s="57">
        <v>5657.86</v>
      </c>
      <c r="E59" s="58">
        <v>1499.5</v>
      </c>
      <c r="F59" s="82">
        <f t="shared" si="2"/>
        <v>4158.3599999999997</v>
      </c>
    </row>
    <row r="60" spans="1:6" x14ac:dyDescent="0.25">
      <c r="A60" s="61">
        <v>50</v>
      </c>
      <c r="B60" s="61">
        <v>14050</v>
      </c>
      <c r="C60" s="96" t="s">
        <v>55</v>
      </c>
      <c r="D60" s="57">
        <v>56808.31</v>
      </c>
      <c r="E60" s="58">
        <v>13321.2</v>
      </c>
      <c r="F60" s="82">
        <f t="shared" si="2"/>
        <v>43487.11</v>
      </c>
    </row>
    <row r="61" spans="1:6" ht="36.75" x14ac:dyDescent="0.25">
      <c r="A61" s="61">
        <v>51</v>
      </c>
      <c r="B61" s="61">
        <v>14060</v>
      </c>
      <c r="C61" s="96" t="s">
        <v>102</v>
      </c>
      <c r="D61" s="57">
        <v>978.97</v>
      </c>
      <c r="E61" s="58">
        <v>2288</v>
      </c>
      <c r="F61" s="82">
        <f t="shared" si="2"/>
        <v>-1309.03</v>
      </c>
    </row>
    <row r="62" spans="1:6" x14ac:dyDescent="0.25">
      <c r="A62" s="61">
        <v>52</v>
      </c>
      <c r="B62" s="61">
        <v>14210</v>
      </c>
      <c r="C62" s="96" t="s">
        <v>56</v>
      </c>
      <c r="D62" s="57">
        <v>0</v>
      </c>
      <c r="E62" s="58">
        <v>1150</v>
      </c>
      <c r="F62" s="82">
        <f t="shared" si="2"/>
        <v>-1150</v>
      </c>
    </row>
    <row r="63" spans="1:6" ht="24.75" x14ac:dyDescent="0.25">
      <c r="A63" s="61">
        <v>53</v>
      </c>
      <c r="B63" s="55">
        <v>14230</v>
      </c>
      <c r="C63" s="96" t="s">
        <v>57</v>
      </c>
      <c r="D63" s="57">
        <v>2022.7</v>
      </c>
      <c r="E63" s="58">
        <v>2644.3</v>
      </c>
      <c r="F63" s="82">
        <f t="shared" si="2"/>
        <v>-621.60000000000014</v>
      </c>
    </row>
    <row r="64" spans="1:6" ht="24.75" x14ac:dyDescent="0.25">
      <c r="A64" s="61">
        <v>54</v>
      </c>
      <c r="B64" s="61">
        <v>14310</v>
      </c>
      <c r="C64" s="96" t="s">
        <v>103</v>
      </c>
      <c r="D64" s="57">
        <v>2898.74</v>
      </c>
      <c r="E64" s="58">
        <v>1897.5</v>
      </c>
      <c r="F64" s="82">
        <f t="shared" si="2"/>
        <v>1001.2399999999998</v>
      </c>
    </row>
    <row r="65" spans="1:7" x14ac:dyDescent="0.25">
      <c r="A65" s="54"/>
      <c r="B65" s="54">
        <v>14410</v>
      </c>
      <c r="C65" s="61" t="s">
        <v>58</v>
      </c>
      <c r="D65" s="57">
        <v>46902.32</v>
      </c>
      <c r="E65" s="58">
        <v>0</v>
      </c>
      <c r="F65" s="82">
        <f t="shared" ref="F65" si="3">D65-E65</f>
        <v>46902.32</v>
      </c>
      <c r="G65" s="106"/>
    </row>
    <row r="66" spans="1:7" x14ac:dyDescent="0.25">
      <c r="A66" s="54"/>
      <c r="B66" s="54">
        <v>14415</v>
      </c>
      <c r="C66" s="61" t="s">
        <v>182</v>
      </c>
      <c r="D66" s="57">
        <v>400</v>
      </c>
      <c r="E66" s="58">
        <v>0</v>
      </c>
      <c r="F66" s="82">
        <f t="shared" si="2"/>
        <v>400</v>
      </c>
      <c r="G66" s="105"/>
    </row>
    <row r="67" spans="1:7" x14ac:dyDescent="0.25">
      <c r="A67" s="59"/>
      <c r="B67" s="59" t="s">
        <v>59</v>
      </c>
      <c r="C67" s="97" t="s">
        <v>60</v>
      </c>
      <c r="D67" s="60">
        <f>SUM(D17:D66)</f>
        <v>905360.5199999999</v>
      </c>
      <c r="E67" s="60">
        <f>SUM(E17:E66)</f>
        <v>867572.99</v>
      </c>
      <c r="F67" s="60">
        <f>SUM(F17:F64)</f>
        <v>-12410.790000000025</v>
      </c>
    </row>
    <row r="68" spans="1:7" x14ac:dyDescent="0.25">
      <c r="A68" s="56">
        <v>55</v>
      </c>
      <c r="B68" s="54">
        <v>13210</v>
      </c>
      <c r="C68" s="98" t="s">
        <v>61</v>
      </c>
      <c r="D68" s="57">
        <v>201511.99</v>
      </c>
      <c r="E68" s="58">
        <v>114828.66</v>
      </c>
      <c r="F68" s="82">
        <f>D68-E68</f>
        <v>86683.329999999987</v>
      </c>
    </row>
    <row r="69" spans="1:7" x14ac:dyDescent="0.25">
      <c r="A69" s="70">
        <v>56</v>
      </c>
      <c r="B69" s="99">
        <v>13220</v>
      </c>
      <c r="C69" s="96" t="s">
        <v>62</v>
      </c>
      <c r="D69" s="62">
        <v>18648.04</v>
      </c>
      <c r="E69" s="85">
        <v>5468.08</v>
      </c>
      <c r="F69" s="82">
        <f t="shared" ref="F69:F71" si="4">D69-E69</f>
        <v>13179.960000000001</v>
      </c>
    </row>
    <row r="70" spans="1:7" x14ac:dyDescent="0.25">
      <c r="A70" s="56">
        <v>57</v>
      </c>
      <c r="B70" s="54">
        <v>13230</v>
      </c>
      <c r="C70" s="98" t="s">
        <v>63</v>
      </c>
      <c r="D70" s="57">
        <v>51295.16</v>
      </c>
      <c r="E70" s="58">
        <v>29306.03</v>
      </c>
      <c r="F70" s="82">
        <f t="shared" si="4"/>
        <v>21989.130000000005</v>
      </c>
    </row>
    <row r="71" spans="1:7" x14ac:dyDescent="0.25">
      <c r="A71" s="70">
        <v>58</v>
      </c>
      <c r="B71" s="100">
        <v>13250</v>
      </c>
      <c r="C71" s="96" t="s">
        <v>64</v>
      </c>
      <c r="D71" s="63">
        <v>1469.6</v>
      </c>
      <c r="E71" s="104">
        <v>1805.99</v>
      </c>
      <c r="F71" s="82">
        <f t="shared" si="4"/>
        <v>-336.3900000000001</v>
      </c>
    </row>
    <row r="72" spans="1:7" x14ac:dyDescent="0.25">
      <c r="A72" s="71"/>
      <c r="B72" s="59" t="s">
        <v>65</v>
      </c>
      <c r="C72" s="97" t="s">
        <v>66</v>
      </c>
      <c r="D72" s="60">
        <f>SUM(D68:D71)</f>
        <v>272924.78999999998</v>
      </c>
      <c r="E72" s="60">
        <f>SUM(E68:E71)</f>
        <v>151408.76</v>
      </c>
      <c r="F72" s="60">
        <f>SUM(F68:F71)</f>
        <v>121516.03</v>
      </c>
    </row>
    <row r="73" spans="1:7" x14ac:dyDescent="0.25">
      <c r="A73" s="54">
        <v>59</v>
      </c>
      <c r="B73" s="54">
        <v>21110</v>
      </c>
      <c r="C73" s="54" t="s">
        <v>123</v>
      </c>
      <c r="D73" s="57">
        <v>0</v>
      </c>
      <c r="E73" s="58">
        <v>1700</v>
      </c>
      <c r="F73" s="82">
        <f t="shared" ref="F73:F76" si="5">D73-E73</f>
        <v>-1700</v>
      </c>
    </row>
    <row r="74" spans="1:7" x14ac:dyDescent="0.25">
      <c r="A74" s="54"/>
      <c r="B74" s="54">
        <v>21200</v>
      </c>
      <c r="C74" s="54" t="s">
        <v>67</v>
      </c>
      <c r="D74" s="57">
        <v>61600</v>
      </c>
      <c r="E74" s="58">
        <v>64050</v>
      </c>
      <c r="F74" s="82">
        <f t="shared" si="5"/>
        <v>-2450</v>
      </c>
    </row>
    <row r="75" spans="1:7" ht="24.75" x14ac:dyDescent="0.25">
      <c r="A75" s="54">
        <v>59</v>
      </c>
      <c r="B75" s="54">
        <v>22202</v>
      </c>
      <c r="C75" s="98" t="s">
        <v>104</v>
      </c>
      <c r="D75" s="57">
        <f>205127.55+11802</f>
        <v>216929.55</v>
      </c>
      <c r="E75" s="58">
        <v>200674.43</v>
      </c>
      <c r="F75" s="82">
        <f t="shared" ref="F75" si="6">D75-E75</f>
        <v>16255.119999999995</v>
      </c>
    </row>
    <row r="76" spans="1:7" x14ac:dyDescent="0.25">
      <c r="A76" s="54">
        <v>60</v>
      </c>
      <c r="B76" s="54">
        <v>22300</v>
      </c>
      <c r="C76" s="98" t="s">
        <v>169</v>
      </c>
      <c r="D76" s="57">
        <v>89946.95</v>
      </c>
      <c r="E76" s="58">
        <v>0</v>
      </c>
      <c r="F76" s="82">
        <f t="shared" si="5"/>
        <v>89946.95</v>
      </c>
    </row>
    <row r="77" spans="1:7" ht="24.75" x14ac:dyDescent="0.25">
      <c r="A77" s="59"/>
      <c r="B77" s="59" t="s">
        <v>68</v>
      </c>
      <c r="C77" s="97" t="s">
        <v>69</v>
      </c>
      <c r="D77" s="60">
        <f>SUM(D73:D76)</f>
        <v>368476.5</v>
      </c>
      <c r="E77" s="60">
        <f>SUM(E73:E76)</f>
        <v>266424.43</v>
      </c>
      <c r="F77" s="60">
        <f>SUM(F73:F76)</f>
        <v>102052.06999999999</v>
      </c>
    </row>
    <row r="78" spans="1:7" x14ac:dyDescent="0.25">
      <c r="A78" s="101">
        <v>61</v>
      </c>
      <c r="B78" s="101">
        <v>31110</v>
      </c>
      <c r="C78" s="96" t="s">
        <v>131</v>
      </c>
      <c r="D78" s="64">
        <f>246008.86+18791.34</f>
        <v>264800.2</v>
      </c>
      <c r="E78" s="58">
        <v>150000</v>
      </c>
      <c r="F78" s="82">
        <f t="shared" ref="F78:F93" si="7">D78-E78</f>
        <v>114800.20000000001</v>
      </c>
    </row>
    <row r="79" spans="1:7" x14ac:dyDescent="0.25">
      <c r="A79" s="101">
        <v>62</v>
      </c>
      <c r="B79" s="101">
        <v>31121</v>
      </c>
      <c r="C79" s="96" t="s">
        <v>70</v>
      </c>
      <c r="D79" s="64">
        <f>5947.79+11895.58</f>
        <v>17843.37</v>
      </c>
      <c r="E79" s="58">
        <v>2995</v>
      </c>
      <c r="F79" s="82">
        <f t="shared" si="7"/>
        <v>14848.369999999999</v>
      </c>
    </row>
    <row r="80" spans="1:7" x14ac:dyDescent="0.25">
      <c r="A80" s="101">
        <v>63</v>
      </c>
      <c r="B80" s="101">
        <v>31123</v>
      </c>
      <c r="C80" s="96" t="s">
        <v>170</v>
      </c>
      <c r="D80" s="64">
        <v>48913.83</v>
      </c>
      <c r="E80" s="58">
        <v>0</v>
      </c>
      <c r="F80" s="82">
        <f t="shared" si="7"/>
        <v>48913.83</v>
      </c>
    </row>
    <row r="81" spans="1:6" x14ac:dyDescent="0.25">
      <c r="A81" s="101">
        <v>64</v>
      </c>
      <c r="B81" s="61">
        <v>31126</v>
      </c>
      <c r="C81" s="96" t="s">
        <v>171</v>
      </c>
      <c r="D81" s="57">
        <f>93000+6940</f>
        <v>99940</v>
      </c>
      <c r="E81" s="58">
        <v>0</v>
      </c>
      <c r="F81" s="82">
        <f t="shared" si="7"/>
        <v>99940</v>
      </c>
    </row>
    <row r="82" spans="1:6" x14ac:dyDescent="0.25">
      <c r="A82" s="101"/>
      <c r="B82" s="61">
        <v>31129</v>
      </c>
      <c r="C82" s="96" t="s">
        <v>184</v>
      </c>
      <c r="D82" s="57">
        <v>5760</v>
      </c>
      <c r="E82" s="58"/>
      <c r="F82" s="82"/>
    </row>
    <row r="83" spans="1:6" x14ac:dyDescent="0.25">
      <c r="A83" s="101">
        <v>65</v>
      </c>
      <c r="B83" s="61">
        <v>31230</v>
      </c>
      <c r="C83" s="96" t="s">
        <v>71</v>
      </c>
      <c r="D83" s="57">
        <f>972495.67+83803.65</f>
        <v>1056299.32</v>
      </c>
      <c r="E83" s="58">
        <v>1085278.97</v>
      </c>
      <c r="F83" s="82">
        <f t="shared" si="7"/>
        <v>-28979.649999999907</v>
      </c>
    </row>
    <row r="84" spans="1:6" x14ac:dyDescent="0.25">
      <c r="A84" s="101">
        <v>66</v>
      </c>
      <c r="B84" s="61">
        <v>31240</v>
      </c>
      <c r="C84" s="96" t="s">
        <v>105</v>
      </c>
      <c r="D84" s="57">
        <f>219280.4+1751.35</f>
        <v>221031.75</v>
      </c>
      <c r="E84" s="58">
        <v>52362.83</v>
      </c>
      <c r="F84" s="82">
        <f t="shared" si="7"/>
        <v>168668.91999999998</v>
      </c>
    </row>
    <row r="85" spans="1:6" x14ac:dyDescent="0.25">
      <c r="A85" s="101">
        <v>67</v>
      </c>
      <c r="B85" s="61">
        <v>31250</v>
      </c>
      <c r="C85" s="96" t="s">
        <v>172</v>
      </c>
      <c r="D85" s="57">
        <f>87731.18+30832.01</f>
        <v>118563.18999999999</v>
      </c>
      <c r="E85" s="58">
        <v>0</v>
      </c>
      <c r="F85" s="82">
        <f t="shared" si="7"/>
        <v>118563.18999999999</v>
      </c>
    </row>
    <row r="86" spans="1:6" x14ac:dyDescent="0.25">
      <c r="A86" s="101">
        <v>68</v>
      </c>
      <c r="B86" s="55">
        <v>31260</v>
      </c>
      <c r="C86" s="102" t="s">
        <v>106</v>
      </c>
      <c r="D86" s="57">
        <f>52286.35+38699.91</f>
        <v>90986.260000000009</v>
      </c>
      <c r="E86" s="58">
        <v>373766.26</v>
      </c>
      <c r="F86" s="82">
        <f t="shared" si="7"/>
        <v>-282780</v>
      </c>
    </row>
    <row r="87" spans="1:6" ht="24.75" x14ac:dyDescent="0.25">
      <c r="A87" s="101">
        <v>69</v>
      </c>
      <c r="B87" s="61">
        <v>31510</v>
      </c>
      <c r="C87" s="96" t="s">
        <v>173</v>
      </c>
      <c r="D87" s="57">
        <v>184784.99</v>
      </c>
      <c r="E87" s="58">
        <v>15000</v>
      </c>
      <c r="F87" s="82">
        <f t="shared" si="7"/>
        <v>169784.99</v>
      </c>
    </row>
    <row r="88" spans="1:6" x14ac:dyDescent="0.25">
      <c r="A88" s="101"/>
      <c r="B88" s="61">
        <v>31690</v>
      </c>
      <c r="C88" s="96" t="s">
        <v>183</v>
      </c>
      <c r="D88" s="57">
        <v>12865</v>
      </c>
      <c r="E88" s="58"/>
      <c r="F88" s="82"/>
    </row>
    <row r="89" spans="1:6" x14ac:dyDescent="0.25">
      <c r="A89" s="101">
        <v>70</v>
      </c>
      <c r="B89" s="55">
        <v>32110</v>
      </c>
      <c r="C89" s="103" t="s">
        <v>107</v>
      </c>
      <c r="D89" s="57">
        <v>6900</v>
      </c>
      <c r="E89" s="58">
        <v>280000</v>
      </c>
      <c r="F89" s="82">
        <f t="shared" si="7"/>
        <v>-273100</v>
      </c>
    </row>
    <row r="90" spans="1:6" x14ac:dyDescent="0.25">
      <c r="A90" s="101">
        <v>71</v>
      </c>
      <c r="B90" s="61">
        <v>32111</v>
      </c>
      <c r="C90" s="96" t="s">
        <v>174</v>
      </c>
      <c r="D90" s="57">
        <f>70000+40000</f>
        <v>110000</v>
      </c>
      <c r="E90" s="58">
        <v>2045.64</v>
      </c>
      <c r="F90" s="82">
        <f t="shared" si="7"/>
        <v>107954.36</v>
      </c>
    </row>
    <row r="91" spans="1:6" ht="24" x14ac:dyDescent="0.25">
      <c r="A91" s="101">
        <v>72</v>
      </c>
      <c r="B91" s="55">
        <v>32140</v>
      </c>
      <c r="C91" s="103" t="s">
        <v>175</v>
      </c>
      <c r="D91" s="57">
        <v>6515</v>
      </c>
      <c r="E91" s="58">
        <v>0</v>
      </c>
      <c r="F91" s="82">
        <f t="shared" si="7"/>
        <v>6515</v>
      </c>
    </row>
    <row r="92" spans="1:6" ht="24" x14ac:dyDescent="0.25">
      <c r="A92" s="101">
        <v>73</v>
      </c>
      <c r="B92" s="55">
        <v>34000</v>
      </c>
      <c r="C92" s="103" t="s">
        <v>132</v>
      </c>
      <c r="D92" s="57">
        <f>280131.08+30000</f>
        <v>310131.08</v>
      </c>
      <c r="E92" s="58">
        <v>13628.38</v>
      </c>
      <c r="F92" s="82">
        <f t="shared" si="7"/>
        <v>296502.7</v>
      </c>
    </row>
    <row r="93" spans="1:6" x14ac:dyDescent="0.25">
      <c r="A93" s="59"/>
      <c r="B93" s="59" t="s">
        <v>72</v>
      </c>
      <c r="C93" s="97" t="s">
        <v>73</v>
      </c>
      <c r="D93" s="60">
        <f>SUM(D78:D92)</f>
        <v>2555333.9900000002</v>
      </c>
      <c r="E93" s="60">
        <f>SUM(E78:E92)</f>
        <v>1975077.0799999998</v>
      </c>
      <c r="F93" s="83">
        <f t="shared" si="7"/>
        <v>580256.91000000038</v>
      </c>
    </row>
    <row r="94" spans="1:6" x14ac:dyDescent="0.25">
      <c r="A94" s="65" t="s">
        <v>74</v>
      </c>
      <c r="B94" s="66"/>
      <c r="C94" s="67"/>
      <c r="D94" s="68">
        <f>D16+D67+D72+D77+D93</f>
        <v>8464264.0999999996</v>
      </c>
      <c r="E94" s="68">
        <f>E16+E67+E72+E77+E93</f>
        <v>7442503.6799999997</v>
      </c>
      <c r="F94" s="68">
        <f>D94-E94</f>
        <v>1021760.4199999999</v>
      </c>
    </row>
  </sheetData>
  <mergeCells count="1">
    <mergeCell ref="A1:F1"/>
  </mergeCells>
  <pageMargins left="0.45" right="0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45DA-1CAD-4972-9123-8E91DC246E12}">
  <dimension ref="A1:G2088"/>
  <sheetViews>
    <sheetView zoomScaleNormal="100" workbookViewId="0">
      <selection activeCell="A2" sqref="A2"/>
    </sheetView>
  </sheetViews>
  <sheetFormatPr defaultRowHeight="15" x14ac:dyDescent="0.25"/>
  <cols>
    <col min="1" max="1" width="6.42578125" style="113" customWidth="1"/>
    <col min="2" max="2" width="8.140625" style="113" customWidth="1"/>
    <col min="3" max="3" width="29.5703125" style="113" customWidth="1"/>
    <col min="4" max="4" width="13.5703125" style="113" customWidth="1"/>
    <col min="5" max="5" width="12.7109375" style="113" customWidth="1"/>
    <col min="6" max="6" width="14.5703125" style="113" customWidth="1"/>
    <col min="7" max="7" width="14.85546875" style="113" customWidth="1"/>
    <col min="8" max="9" width="10.5703125" style="113" bestFit="1" customWidth="1"/>
    <col min="10" max="10" width="11.85546875" style="113" customWidth="1"/>
    <col min="11" max="11" width="13.28515625" style="113" customWidth="1"/>
    <col min="12" max="16384" width="9.140625" style="113"/>
  </cols>
  <sheetData>
    <row r="1" spans="1:6" ht="36.75" customHeight="1" x14ac:dyDescent="0.25">
      <c r="A1" s="174" t="s">
        <v>265</v>
      </c>
      <c r="B1" s="175"/>
      <c r="C1" s="175"/>
      <c r="D1" s="175"/>
      <c r="E1" s="175"/>
      <c r="F1" s="176"/>
    </row>
    <row r="2" spans="1:6" x14ac:dyDescent="0.25">
      <c r="A2" s="109" t="s">
        <v>243</v>
      </c>
      <c r="B2" s="110"/>
      <c r="C2" s="110"/>
      <c r="D2" s="110"/>
      <c r="E2" s="110"/>
      <c r="F2" s="111"/>
    </row>
    <row r="3" spans="1:6" ht="36.75" x14ac:dyDescent="0.25">
      <c r="A3" s="69" t="s">
        <v>12</v>
      </c>
      <c r="B3" s="53" t="s">
        <v>31</v>
      </c>
      <c r="C3" s="53" t="s">
        <v>5</v>
      </c>
      <c r="D3" s="80" t="s">
        <v>177</v>
      </c>
      <c r="E3" s="80" t="s">
        <v>176</v>
      </c>
      <c r="F3" s="81" t="s">
        <v>32</v>
      </c>
    </row>
    <row r="4" spans="1:6" x14ac:dyDescent="0.25">
      <c r="A4" s="61">
        <v>1</v>
      </c>
      <c r="B4" s="61">
        <v>11111</v>
      </c>
      <c r="C4" s="96" t="s">
        <v>33</v>
      </c>
      <c r="D4" s="57">
        <v>87709.59</v>
      </c>
      <c r="E4" s="58">
        <v>44431.16</v>
      </c>
      <c r="F4" s="82">
        <f>D4-E4</f>
        <v>43278.429999999993</v>
      </c>
    </row>
    <row r="5" spans="1:6" ht="24.75" x14ac:dyDescent="0.25">
      <c r="A5" s="61">
        <v>2</v>
      </c>
      <c r="B5" s="61">
        <v>11121</v>
      </c>
      <c r="C5" s="96" t="s">
        <v>108</v>
      </c>
      <c r="D5" s="57">
        <v>6079.91</v>
      </c>
      <c r="E5" s="58">
        <v>3621.57</v>
      </c>
      <c r="F5" s="82">
        <f t="shared" ref="F5:F10" si="0">D5-E5</f>
        <v>2458.3399999999997</v>
      </c>
    </row>
    <row r="6" spans="1:6" ht="24.75" x14ac:dyDescent="0.25">
      <c r="A6" s="61">
        <v>3</v>
      </c>
      <c r="B6" s="61">
        <v>11131</v>
      </c>
      <c r="C6" s="96" t="s">
        <v>109</v>
      </c>
      <c r="D6" s="57">
        <v>5318.67</v>
      </c>
      <c r="E6" s="58">
        <v>2802.42</v>
      </c>
      <c r="F6" s="82">
        <f t="shared" si="0"/>
        <v>2516.25</v>
      </c>
    </row>
    <row r="7" spans="1:6" x14ac:dyDescent="0.25">
      <c r="A7" s="61">
        <v>4</v>
      </c>
      <c r="B7" s="61">
        <v>11151</v>
      </c>
      <c r="C7" s="96" t="s">
        <v>110</v>
      </c>
      <c r="D7" s="57">
        <v>125.78</v>
      </c>
      <c r="E7" s="58">
        <v>68.72</v>
      </c>
      <c r="F7" s="82">
        <f t="shared" si="0"/>
        <v>57.06</v>
      </c>
    </row>
    <row r="8" spans="1:6" x14ac:dyDescent="0.25">
      <c r="A8" s="61">
        <v>5</v>
      </c>
      <c r="B8" s="61">
        <v>11152</v>
      </c>
      <c r="C8" s="96" t="s">
        <v>114</v>
      </c>
      <c r="D8" s="57">
        <v>0</v>
      </c>
      <c r="E8" s="58">
        <v>0</v>
      </c>
      <c r="F8" s="82">
        <f t="shared" si="0"/>
        <v>0</v>
      </c>
    </row>
    <row r="9" spans="1:6" x14ac:dyDescent="0.25">
      <c r="A9" s="61">
        <v>6</v>
      </c>
      <c r="B9" s="61">
        <v>11211</v>
      </c>
      <c r="C9" s="96" t="s">
        <v>111</v>
      </c>
      <c r="D9" s="57">
        <v>4995.1099999999997</v>
      </c>
      <c r="E9" s="58">
        <v>3095.58</v>
      </c>
      <c r="F9" s="82">
        <f t="shared" si="0"/>
        <v>1899.5299999999997</v>
      </c>
    </row>
    <row r="10" spans="1:6" ht="24.75" x14ac:dyDescent="0.25">
      <c r="A10" s="61">
        <v>7</v>
      </c>
      <c r="B10" s="61">
        <v>11311</v>
      </c>
      <c r="C10" s="96" t="s">
        <v>112</v>
      </c>
      <c r="D10" s="57">
        <v>5318.67</v>
      </c>
      <c r="E10" s="58">
        <v>2802.42</v>
      </c>
      <c r="F10" s="82">
        <f t="shared" si="0"/>
        <v>2516.25</v>
      </c>
    </row>
    <row r="11" spans="1:6" ht="24.75" x14ac:dyDescent="0.25">
      <c r="A11" s="61">
        <v>8</v>
      </c>
      <c r="B11" s="61">
        <v>11411</v>
      </c>
      <c r="C11" s="96" t="s">
        <v>115</v>
      </c>
      <c r="D11" s="57">
        <v>0</v>
      </c>
      <c r="E11" s="58">
        <v>0</v>
      </c>
      <c r="F11" s="82">
        <f>D11-E11</f>
        <v>0</v>
      </c>
    </row>
    <row r="12" spans="1:6" x14ac:dyDescent="0.25">
      <c r="A12" s="61">
        <v>9</v>
      </c>
      <c r="B12" s="61">
        <v>11416</v>
      </c>
      <c r="C12" s="96" t="s">
        <v>116</v>
      </c>
      <c r="D12" s="57">
        <v>402.38</v>
      </c>
      <c r="E12" s="58">
        <v>0</v>
      </c>
      <c r="F12" s="82">
        <f>D12-E12</f>
        <v>402.38</v>
      </c>
    </row>
    <row r="13" spans="1:6" ht="24.75" x14ac:dyDescent="0.25">
      <c r="A13" s="61">
        <v>10</v>
      </c>
      <c r="B13" s="61">
        <v>11418</v>
      </c>
      <c r="C13" s="96" t="s">
        <v>124</v>
      </c>
      <c r="D13" s="57">
        <v>0</v>
      </c>
      <c r="E13" s="58">
        <v>0</v>
      </c>
      <c r="F13" s="82">
        <f>D13-E13</f>
        <v>0</v>
      </c>
    </row>
    <row r="14" spans="1:6" ht="36.75" x14ac:dyDescent="0.25">
      <c r="A14" s="61">
        <v>11</v>
      </c>
      <c r="B14" s="61">
        <v>11431</v>
      </c>
      <c r="C14" s="96" t="s">
        <v>117</v>
      </c>
      <c r="D14" s="57">
        <v>423.27</v>
      </c>
      <c r="E14" s="58">
        <v>0</v>
      </c>
      <c r="F14" s="82">
        <f>D14-E14</f>
        <v>423.27</v>
      </c>
    </row>
    <row r="15" spans="1:6" x14ac:dyDescent="0.25">
      <c r="A15" s="61">
        <v>12</v>
      </c>
      <c r="B15" s="61">
        <v>11611</v>
      </c>
      <c r="C15" s="96" t="s">
        <v>113</v>
      </c>
      <c r="D15" s="57">
        <v>1316.66</v>
      </c>
      <c r="E15" s="58">
        <v>2029.52</v>
      </c>
      <c r="F15" s="82">
        <f t="shared" ref="F15:F16" si="1">D15-E15</f>
        <v>-712.8599999999999</v>
      </c>
    </row>
    <row r="16" spans="1:6" ht="24.75" x14ac:dyDescent="0.25">
      <c r="A16" s="54">
        <v>13</v>
      </c>
      <c r="B16" s="54">
        <v>11900</v>
      </c>
      <c r="C16" s="98" t="s">
        <v>34</v>
      </c>
      <c r="D16" s="57">
        <v>0</v>
      </c>
      <c r="E16" s="58"/>
      <c r="F16" s="82">
        <f t="shared" si="1"/>
        <v>0</v>
      </c>
    </row>
    <row r="17" spans="1:6" x14ac:dyDescent="0.25">
      <c r="A17" s="59"/>
      <c r="B17" s="59" t="s">
        <v>35</v>
      </c>
      <c r="C17" s="97" t="s">
        <v>36</v>
      </c>
      <c r="D17" s="60">
        <f>SUM(D4:D16)</f>
        <v>111690.04000000001</v>
      </c>
      <c r="E17" s="60">
        <f>SUM(E4:E16)</f>
        <v>58851.39</v>
      </c>
      <c r="F17" s="60">
        <f>SUM(F4:F16)</f>
        <v>52838.64999999998</v>
      </c>
    </row>
    <row r="18" spans="1:6" ht="24.75" x14ac:dyDescent="0.25">
      <c r="A18" s="61">
        <v>13</v>
      </c>
      <c r="B18" s="61">
        <v>13140</v>
      </c>
      <c r="C18" s="96" t="s">
        <v>125</v>
      </c>
      <c r="D18" s="57">
        <v>0</v>
      </c>
      <c r="E18" s="58">
        <v>2331.16</v>
      </c>
      <c r="F18" s="82">
        <f t="shared" ref="F18:F67" si="2">D18-E18</f>
        <v>-2331.16</v>
      </c>
    </row>
    <row r="19" spans="1:6" ht="36.75" x14ac:dyDescent="0.25">
      <c r="A19" s="61">
        <v>14</v>
      </c>
      <c r="B19" s="61">
        <v>13141</v>
      </c>
      <c r="C19" s="96" t="s">
        <v>163</v>
      </c>
      <c r="D19" s="57">
        <v>120</v>
      </c>
      <c r="E19" s="58">
        <v>729</v>
      </c>
      <c r="F19" s="82">
        <f t="shared" si="2"/>
        <v>-609</v>
      </c>
    </row>
    <row r="20" spans="1:6" x14ac:dyDescent="0.25">
      <c r="A20" s="61"/>
      <c r="B20" s="61">
        <v>13142</v>
      </c>
      <c r="C20" s="89" t="s">
        <v>126</v>
      </c>
      <c r="D20" s="57">
        <v>0</v>
      </c>
      <c r="E20" s="58">
        <v>983.71</v>
      </c>
      <c r="F20" s="82">
        <f t="shared" si="2"/>
        <v>-983.71</v>
      </c>
    </row>
    <row r="21" spans="1:6" ht="36.75" x14ac:dyDescent="0.25">
      <c r="A21" s="61">
        <v>15</v>
      </c>
      <c r="B21" s="61">
        <v>13143</v>
      </c>
      <c r="C21" s="96" t="s">
        <v>127</v>
      </c>
      <c r="D21" s="57">
        <v>0</v>
      </c>
      <c r="E21" s="58">
        <v>351.5</v>
      </c>
      <c r="F21" s="82">
        <f t="shared" si="2"/>
        <v>-351.5</v>
      </c>
    </row>
    <row r="22" spans="1:6" x14ac:dyDescent="0.25">
      <c r="A22" s="61">
        <v>16</v>
      </c>
      <c r="B22" s="61">
        <v>13310</v>
      </c>
      <c r="C22" s="96" t="s">
        <v>37</v>
      </c>
      <c r="D22" s="57">
        <v>0</v>
      </c>
      <c r="E22" s="58">
        <v>0</v>
      </c>
      <c r="F22" s="82">
        <f t="shared" si="2"/>
        <v>0</v>
      </c>
    </row>
    <row r="23" spans="1:6" x14ac:dyDescent="0.25">
      <c r="A23" s="61">
        <v>17</v>
      </c>
      <c r="B23" s="61">
        <v>13320</v>
      </c>
      <c r="C23" s="96" t="s">
        <v>38</v>
      </c>
      <c r="D23" s="57">
        <v>1389.83</v>
      </c>
      <c r="E23" s="58">
        <v>1470.3</v>
      </c>
      <c r="F23" s="82">
        <f t="shared" si="2"/>
        <v>-80.470000000000027</v>
      </c>
    </row>
    <row r="24" spans="1:6" x14ac:dyDescent="0.25">
      <c r="A24" s="61">
        <v>18</v>
      </c>
      <c r="B24" s="61">
        <v>13330</v>
      </c>
      <c r="C24" s="96" t="s">
        <v>39</v>
      </c>
      <c r="D24" s="57"/>
      <c r="E24" s="58">
        <v>0</v>
      </c>
      <c r="F24" s="82">
        <f t="shared" si="2"/>
        <v>0</v>
      </c>
    </row>
    <row r="25" spans="1:6" ht="24.75" x14ac:dyDescent="0.25">
      <c r="A25" s="61">
        <v>19</v>
      </c>
      <c r="B25" s="61">
        <v>13430</v>
      </c>
      <c r="C25" s="96" t="s">
        <v>89</v>
      </c>
      <c r="D25" s="57"/>
      <c r="E25" s="58">
        <v>0</v>
      </c>
      <c r="F25" s="82">
        <f t="shared" si="2"/>
        <v>0</v>
      </c>
    </row>
    <row r="26" spans="1:6" ht="36.75" x14ac:dyDescent="0.25">
      <c r="A26" s="61">
        <v>20</v>
      </c>
      <c r="B26" s="61">
        <v>13445</v>
      </c>
      <c r="C26" s="96" t="s">
        <v>96</v>
      </c>
      <c r="D26" s="57"/>
      <c r="E26" s="58">
        <v>2631.74</v>
      </c>
      <c r="F26" s="82">
        <f t="shared" si="2"/>
        <v>-2631.74</v>
      </c>
    </row>
    <row r="27" spans="1:6" ht="24.75" x14ac:dyDescent="0.25">
      <c r="A27" s="61">
        <v>21</v>
      </c>
      <c r="B27" s="61">
        <v>13450</v>
      </c>
      <c r="C27" s="96" t="s">
        <v>40</v>
      </c>
      <c r="D27" s="57">
        <v>159.33000000000001</v>
      </c>
      <c r="E27" s="58">
        <v>169.6</v>
      </c>
      <c r="F27" s="82">
        <f t="shared" si="2"/>
        <v>-10.269999999999982</v>
      </c>
    </row>
    <row r="28" spans="1:6" x14ac:dyDescent="0.25">
      <c r="A28" s="61">
        <v>22</v>
      </c>
      <c r="B28" s="61">
        <v>13460</v>
      </c>
      <c r="C28" s="96" t="s">
        <v>41</v>
      </c>
      <c r="D28" s="57">
        <v>3042.75</v>
      </c>
      <c r="E28" s="58">
        <v>0</v>
      </c>
      <c r="F28" s="82">
        <f t="shared" si="2"/>
        <v>3042.75</v>
      </c>
    </row>
    <row r="29" spans="1:6" x14ac:dyDescent="0.25">
      <c r="A29" s="61">
        <v>23</v>
      </c>
      <c r="B29" s="61">
        <v>13470</v>
      </c>
      <c r="C29" s="96" t="s">
        <v>42</v>
      </c>
      <c r="D29" s="57"/>
      <c r="E29" s="58">
        <v>0</v>
      </c>
      <c r="F29" s="82">
        <f t="shared" si="2"/>
        <v>0</v>
      </c>
    </row>
    <row r="30" spans="1:6" ht="24.75" x14ac:dyDescent="0.25">
      <c r="A30" s="61">
        <v>24</v>
      </c>
      <c r="B30" s="61">
        <v>13475</v>
      </c>
      <c r="C30" s="96" t="s">
        <v>97</v>
      </c>
      <c r="D30" s="57"/>
      <c r="E30" s="58">
        <v>0</v>
      </c>
      <c r="F30" s="82">
        <f t="shared" si="2"/>
        <v>0</v>
      </c>
    </row>
    <row r="31" spans="1:6" x14ac:dyDescent="0.25">
      <c r="A31" s="61">
        <v>25</v>
      </c>
      <c r="B31" s="61">
        <v>13480</v>
      </c>
      <c r="C31" s="96" t="s">
        <v>43</v>
      </c>
      <c r="D31" s="57"/>
      <c r="E31" s="58">
        <v>0</v>
      </c>
      <c r="F31" s="82">
        <f t="shared" si="2"/>
        <v>0</v>
      </c>
    </row>
    <row r="32" spans="1:6" x14ac:dyDescent="0.25">
      <c r="A32" s="61">
        <v>26</v>
      </c>
      <c r="B32" s="61">
        <v>13501</v>
      </c>
      <c r="C32" s="96" t="s">
        <v>44</v>
      </c>
      <c r="D32" s="57">
        <v>174</v>
      </c>
      <c r="E32" s="58">
        <v>0</v>
      </c>
      <c r="F32" s="82">
        <f t="shared" si="2"/>
        <v>174</v>
      </c>
    </row>
    <row r="33" spans="1:6" x14ac:dyDescent="0.25">
      <c r="A33" s="61">
        <v>27</v>
      </c>
      <c r="B33" s="61">
        <v>13503</v>
      </c>
      <c r="C33" s="96" t="s">
        <v>98</v>
      </c>
      <c r="D33" s="57"/>
      <c r="E33" s="58">
        <v>1330</v>
      </c>
      <c r="F33" s="82">
        <f t="shared" si="2"/>
        <v>-1330</v>
      </c>
    </row>
    <row r="34" spans="1:6" x14ac:dyDescent="0.25">
      <c r="A34" s="61"/>
      <c r="B34" s="54">
        <v>13504</v>
      </c>
      <c r="C34" s="54" t="s">
        <v>128</v>
      </c>
      <c r="D34" s="57"/>
      <c r="E34" s="58">
        <v>0</v>
      </c>
      <c r="F34" s="82">
        <f t="shared" si="2"/>
        <v>0</v>
      </c>
    </row>
    <row r="35" spans="1:6" x14ac:dyDescent="0.25">
      <c r="A35" s="61">
        <v>28</v>
      </c>
      <c r="B35" s="61">
        <v>13509</v>
      </c>
      <c r="C35" s="96" t="s">
        <v>45</v>
      </c>
      <c r="D35" s="57"/>
      <c r="E35" s="58">
        <v>0</v>
      </c>
      <c r="F35" s="82">
        <f t="shared" si="2"/>
        <v>0</v>
      </c>
    </row>
    <row r="36" spans="1:6" x14ac:dyDescent="0.25">
      <c r="A36" s="61">
        <v>29</v>
      </c>
      <c r="B36" s="61">
        <v>13511</v>
      </c>
      <c r="C36" s="96" t="s">
        <v>129</v>
      </c>
      <c r="D36" s="57"/>
      <c r="E36" s="58">
        <v>0</v>
      </c>
      <c r="F36" s="82">
        <f t="shared" si="2"/>
        <v>0</v>
      </c>
    </row>
    <row r="37" spans="1:6" ht="24.75" x14ac:dyDescent="0.25">
      <c r="A37" s="61"/>
      <c r="B37" s="61">
        <v>13512</v>
      </c>
      <c r="C37" s="96" t="s">
        <v>179</v>
      </c>
      <c r="D37" s="57"/>
      <c r="E37" s="58">
        <v>0</v>
      </c>
      <c r="F37" s="82">
        <f t="shared" si="2"/>
        <v>0</v>
      </c>
    </row>
    <row r="38" spans="1:6" x14ac:dyDescent="0.25">
      <c r="A38" s="61">
        <v>30</v>
      </c>
      <c r="B38" s="61">
        <v>13610</v>
      </c>
      <c r="C38" s="96" t="s">
        <v>46</v>
      </c>
      <c r="D38" s="57">
        <v>1532.21</v>
      </c>
      <c r="E38" s="58">
        <v>1367.64</v>
      </c>
      <c r="F38" s="82">
        <f t="shared" si="2"/>
        <v>164.56999999999994</v>
      </c>
    </row>
    <row r="39" spans="1:6" ht="24.75" x14ac:dyDescent="0.25">
      <c r="A39" s="61">
        <v>31</v>
      </c>
      <c r="B39" s="61">
        <v>13611</v>
      </c>
      <c r="C39" s="96" t="s">
        <v>99</v>
      </c>
      <c r="D39" s="57"/>
      <c r="E39" s="58">
        <v>0</v>
      </c>
      <c r="F39" s="82">
        <f t="shared" si="2"/>
        <v>0</v>
      </c>
    </row>
    <row r="40" spans="1:6" ht="24.75" x14ac:dyDescent="0.25">
      <c r="A40" s="61">
        <v>32</v>
      </c>
      <c r="B40" s="61">
        <v>13620</v>
      </c>
      <c r="C40" s="96" t="s">
        <v>47</v>
      </c>
      <c r="D40" s="57">
        <v>3187.62</v>
      </c>
      <c r="E40" s="58">
        <v>1892.5</v>
      </c>
      <c r="F40" s="82">
        <f t="shared" si="2"/>
        <v>1295.1199999999999</v>
      </c>
    </row>
    <row r="41" spans="1:6" x14ac:dyDescent="0.25">
      <c r="A41" s="61">
        <v>33</v>
      </c>
      <c r="B41" s="61">
        <v>13630</v>
      </c>
      <c r="C41" s="96" t="s">
        <v>48</v>
      </c>
      <c r="D41" s="57"/>
      <c r="E41" s="58">
        <v>0</v>
      </c>
      <c r="F41" s="82">
        <f t="shared" si="2"/>
        <v>0</v>
      </c>
    </row>
    <row r="42" spans="1:6" x14ac:dyDescent="0.25">
      <c r="A42" s="61">
        <v>34</v>
      </c>
      <c r="B42" s="61">
        <v>13640</v>
      </c>
      <c r="C42" s="96" t="s">
        <v>49</v>
      </c>
      <c r="D42" s="57"/>
      <c r="E42" s="58">
        <v>0</v>
      </c>
      <c r="F42" s="82">
        <f t="shared" si="2"/>
        <v>0</v>
      </c>
    </row>
    <row r="43" spans="1:6" x14ac:dyDescent="0.25">
      <c r="A43" s="61">
        <v>35</v>
      </c>
      <c r="B43" s="61">
        <v>13720</v>
      </c>
      <c r="C43" s="96" t="s">
        <v>50</v>
      </c>
      <c r="D43" s="57"/>
      <c r="E43" s="58">
        <v>0</v>
      </c>
      <c r="F43" s="82">
        <f t="shared" si="2"/>
        <v>0</v>
      </c>
    </row>
    <row r="44" spans="1:6" x14ac:dyDescent="0.25">
      <c r="A44" s="61">
        <v>36</v>
      </c>
      <c r="B44" s="61">
        <v>13760</v>
      </c>
      <c r="C44" s="96" t="s">
        <v>51</v>
      </c>
      <c r="D44" s="57"/>
      <c r="E44" s="58">
        <v>0</v>
      </c>
      <c r="F44" s="82">
        <f t="shared" si="2"/>
        <v>0</v>
      </c>
    </row>
    <row r="45" spans="1:6" ht="24.75" x14ac:dyDescent="0.25">
      <c r="A45" s="61">
        <v>37</v>
      </c>
      <c r="B45" s="61">
        <v>13780</v>
      </c>
      <c r="C45" s="96" t="s">
        <v>164</v>
      </c>
      <c r="D45" s="57">
        <v>1519.96</v>
      </c>
      <c r="E45" s="58">
        <v>1717.68</v>
      </c>
      <c r="F45" s="82">
        <f t="shared" si="2"/>
        <v>-197.72000000000003</v>
      </c>
    </row>
    <row r="46" spans="1:6" ht="24.75" x14ac:dyDescent="0.25">
      <c r="A46" s="61">
        <v>38</v>
      </c>
      <c r="B46" s="61">
        <v>13810</v>
      </c>
      <c r="C46" s="96" t="s">
        <v>165</v>
      </c>
      <c r="D46" s="57">
        <v>500</v>
      </c>
      <c r="E46" s="58">
        <v>500</v>
      </c>
      <c r="F46" s="82">
        <f t="shared" si="2"/>
        <v>0</v>
      </c>
    </row>
    <row r="47" spans="1:6" x14ac:dyDescent="0.25">
      <c r="A47" s="61">
        <v>39</v>
      </c>
      <c r="B47" s="61">
        <v>13820</v>
      </c>
      <c r="C47" s="96" t="s">
        <v>90</v>
      </c>
      <c r="D47" s="57"/>
      <c r="E47" s="58">
        <v>0</v>
      </c>
      <c r="F47" s="82">
        <f t="shared" si="2"/>
        <v>0</v>
      </c>
    </row>
    <row r="48" spans="1:6" x14ac:dyDescent="0.25">
      <c r="A48" s="61">
        <v>40</v>
      </c>
      <c r="B48" s="61">
        <v>13950</v>
      </c>
      <c r="C48" s="96" t="s">
        <v>52</v>
      </c>
      <c r="D48" s="57">
        <v>265</v>
      </c>
      <c r="E48" s="58">
        <v>75</v>
      </c>
      <c r="F48" s="82">
        <f t="shared" si="2"/>
        <v>190</v>
      </c>
    </row>
    <row r="49" spans="1:6" x14ac:dyDescent="0.25">
      <c r="A49" s="61">
        <v>41</v>
      </c>
      <c r="B49" s="61">
        <v>13951</v>
      </c>
      <c r="C49" s="96" t="s">
        <v>52</v>
      </c>
      <c r="D49" s="57">
        <v>709.46</v>
      </c>
      <c r="E49" s="58">
        <v>382.92</v>
      </c>
      <c r="F49" s="82">
        <f t="shared" si="2"/>
        <v>326.54000000000002</v>
      </c>
    </row>
    <row r="50" spans="1:6" ht="24.75" x14ac:dyDescent="0.25">
      <c r="A50" s="61"/>
      <c r="B50" s="61">
        <v>13952</v>
      </c>
      <c r="C50" s="96" t="s">
        <v>180</v>
      </c>
      <c r="D50" s="57"/>
      <c r="E50" s="58">
        <v>0</v>
      </c>
      <c r="F50" s="82">
        <f t="shared" si="2"/>
        <v>0</v>
      </c>
    </row>
    <row r="51" spans="1:6" ht="24.75" x14ac:dyDescent="0.25">
      <c r="A51" s="61">
        <v>42</v>
      </c>
      <c r="B51" s="61">
        <v>13954</v>
      </c>
      <c r="C51" s="96" t="s">
        <v>100</v>
      </c>
      <c r="D51" s="57">
        <v>30</v>
      </c>
      <c r="E51" s="58">
        <v>30</v>
      </c>
      <c r="F51" s="82">
        <f t="shared" si="2"/>
        <v>0</v>
      </c>
    </row>
    <row r="52" spans="1:6" ht="24.75" x14ac:dyDescent="0.25">
      <c r="A52" s="61">
        <v>43</v>
      </c>
      <c r="B52" s="61">
        <v>14010</v>
      </c>
      <c r="C52" s="96" t="s">
        <v>166</v>
      </c>
      <c r="D52" s="57">
        <v>553.5</v>
      </c>
      <c r="E52" s="58">
        <v>904.9</v>
      </c>
      <c r="F52" s="82">
        <f t="shared" si="2"/>
        <v>-351.4</v>
      </c>
    </row>
    <row r="53" spans="1:6" ht="24.75" x14ac:dyDescent="0.25">
      <c r="A53" s="61">
        <v>44</v>
      </c>
      <c r="B53" s="61">
        <v>14022</v>
      </c>
      <c r="C53" s="96" t="s">
        <v>101</v>
      </c>
      <c r="D53" s="57"/>
      <c r="E53" s="58">
        <v>0</v>
      </c>
      <c r="F53" s="82">
        <f t="shared" si="2"/>
        <v>0</v>
      </c>
    </row>
    <row r="54" spans="1:6" ht="24.75" x14ac:dyDescent="0.25">
      <c r="A54" s="61">
        <v>45</v>
      </c>
      <c r="B54" s="61">
        <v>14023</v>
      </c>
      <c r="C54" s="96" t="s">
        <v>167</v>
      </c>
      <c r="D54" s="57"/>
      <c r="E54" s="58">
        <v>0</v>
      </c>
      <c r="F54" s="82">
        <f t="shared" si="2"/>
        <v>0</v>
      </c>
    </row>
    <row r="55" spans="1:6" ht="24.75" x14ac:dyDescent="0.25">
      <c r="A55" s="61">
        <v>46</v>
      </c>
      <c r="B55" s="61">
        <v>14024</v>
      </c>
      <c r="C55" s="96" t="s">
        <v>53</v>
      </c>
      <c r="D55" s="57"/>
      <c r="E55" s="58">
        <v>0</v>
      </c>
      <c r="F55" s="82">
        <f t="shared" si="2"/>
        <v>0</v>
      </c>
    </row>
    <row r="56" spans="1:6" ht="24.75" x14ac:dyDescent="0.25">
      <c r="A56" s="61">
        <v>47</v>
      </c>
      <c r="B56" s="61">
        <v>14026</v>
      </c>
      <c r="C56" s="96" t="s">
        <v>168</v>
      </c>
      <c r="D56" s="57"/>
      <c r="E56" s="58">
        <v>0</v>
      </c>
      <c r="F56" s="82">
        <f t="shared" si="2"/>
        <v>0</v>
      </c>
    </row>
    <row r="57" spans="1:6" ht="24" customHeight="1" x14ac:dyDescent="0.25">
      <c r="A57" s="61"/>
      <c r="B57" s="54">
        <v>14027</v>
      </c>
      <c r="C57" s="98" t="s">
        <v>181</v>
      </c>
      <c r="D57" s="57"/>
      <c r="E57" s="58">
        <v>0</v>
      </c>
      <c r="F57" s="82">
        <f t="shared" si="2"/>
        <v>0</v>
      </c>
    </row>
    <row r="58" spans="1:6" x14ac:dyDescent="0.25">
      <c r="A58" s="61"/>
      <c r="B58" s="54">
        <v>14030</v>
      </c>
      <c r="C58" s="54" t="s">
        <v>130</v>
      </c>
      <c r="D58" s="57"/>
      <c r="E58" s="58">
        <v>0</v>
      </c>
      <c r="F58" s="82">
        <f t="shared" si="2"/>
        <v>0</v>
      </c>
    </row>
    <row r="59" spans="1:6" ht="24.75" x14ac:dyDescent="0.25">
      <c r="A59" s="61">
        <v>48</v>
      </c>
      <c r="B59" s="61">
        <v>14032</v>
      </c>
      <c r="C59" s="96" t="s">
        <v>178</v>
      </c>
      <c r="D59" s="57"/>
      <c r="E59" s="58">
        <v>0</v>
      </c>
      <c r="F59" s="82">
        <f t="shared" si="2"/>
        <v>0</v>
      </c>
    </row>
    <row r="60" spans="1:6" x14ac:dyDescent="0.25">
      <c r="A60" s="61">
        <v>49</v>
      </c>
      <c r="B60" s="61">
        <v>14040</v>
      </c>
      <c r="C60" s="96" t="s">
        <v>54</v>
      </c>
      <c r="D60" s="57"/>
      <c r="E60" s="58">
        <v>0</v>
      </c>
      <c r="F60" s="82">
        <f t="shared" si="2"/>
        <v>0</v>
      </c>
    </row>
    <row r="61" spans="1:6" x14ac:dyDescent="0.25">
      <c r="A61" s="61">
        <v>50</v>
      </c>
      <c r="B61" s="61">
        <v>14050</v>
      </c>
      <c r="C61" s="96" t="s">
        <v>55</v>
      </c>
      <c r="D61" s="57"/>
      <c r="E61" s="58">
        <v>0</v>
      </c>
      <c r="F61" s="82">
        <f t="shared" si="2"/>
        <v>0</v>
      </c>
    </row>
    <row r="62" spans="1:6" ht="36.75" x14ac:dyDescent="0.25">
      <c r="A62" s="61">
        <v>51</v>
      </c>
      <c r="B62" s="61">
        <v>14060</v>
      </c>
      <c r="C62" s="96" t="s">
        <v>102</v>
      </c>
      <c r="D62" s="57"/>
      <c r="E62" s="58">
        <v>0</v>
      </c>
      <c r="F62" s="82">
        <f t="shared" si="2"/>
        <v>0</v>
      </c>
    </row>
    <row r="63" spans="1:6" x14ac:dyDescent="0.25">
      <c r="A63" s="61">
        <v>52</v>
      </c>
      <c r="B63" s="61">
        <v>14210</v>
      </c>
      <c r="C63" s="96" t="s">
        <v>56</v>
      </c>
      <c r="D63" s="57"/>
      <c r="E63" s="58">
        <v>0</v>
      </c>
      <c r="F63" s="82">
        <f t="shared" si="2"/>
        <v>0</v>
      </c>
    </row>
    <row r="64" spans="1:6" ht="24.75" x14ac:dyDescent="0.25">
      <c r="A64" s="61">
        <v>53</v>
      </c>
      <c r="B64" s="55">
        <v>14230</v>
      </c>
      <c r="C64" s="96" t="s">
        <v>57</v>
      </c>
      <c r="D64" s="57">
        <v>300</v>
      </c>
      <c r="E64" s="58">
        <v>100</v>
      </c>
      <c r="F64" s="82">
        <f t="shared" si="2"/>
        <v>200</v>
      </c>
    </row>
    <row r="65" spans="1:7" ht="24.75" x14ac:dyDescent="0.25">
      <c r="A65" s="61">
        <v>54</v>
      </c>
      <c r="B65" s="61">
        <v>14310</v>
      </c>
      <c r="C65" s="96" t="s">
        <v>103</v>
      </c>
      <c r="D65" s="57">
        <v>2312.2399999999998</v>
      </c>
      <c r="E65" s="58">
        <v>1467.2</v>
      </c>
      <c r="F65" s="82">
        <f t="shared" si="2"/>
        <v>845.03999999999974</v>
      </c>
    </row>
    <row r="66" spans="1:7" x14ac:dyDescent="0.25">
      <c r="A66" s="54"/>
      <c r="B66" s="54">
        <v>14410</v>
      </c>
      <c r="C66" s="61" t="s">
        <v>58</v>
      </c>
      <c r="D66" s="57"/>
      <c r="E66" s="58">
        <v>0</v>
      </c>
      <c r="F66" s="82">
        <f t="shared" si="2"/>
        <v>0</v>
      </c>
      <c r="G66" s="114"/>
    </row>
    <row r="67" spans="1:7" x14ac:dyDescent="0.25">
      <c r="A67" s="54"/>
      <c r="B67" s="54">
        <v>14415</v>
      </c>
      <c r="C67" s="61" t="s">
        <v>182</v>
      </c>
      <c r="D67" s="57"/>
      <c r="E67" s="58">
        <v>0</v>
      </c>
      <c r="F67" s="82">
        <f t="shared" si="2"/>
        <v>0</v>
      </c>
      <c r="G67" s="105"/>
    </row>
    <row r="68" spans="1:7" x14ac:dyDescent="0.25">
      <c r="A68" s="59"/>
      <c r="B68" s="59" t="s">
        <v>59</v>
      </c>
      <c r="C68" s="97" t="s">
        <v>60</v>
      </c>
      <c r="D68" s="60">
        <f>SUM(D18:D67)</f>
        <v>15795.9</v>
      </c>
      <c r="E68" s="60">
        <f>SUM(E18:E67)</f>
        <v>18434.850000000002</v>
      </c>
      <c r="F68" s="60">
        <f>SUM(F18:F65)</f>
        <v>-2638.9500000000016</v>
      </c>
    </row>
    <row r="69" spans="1:7" x14ac:dyDescent="0.25">
      <c r="A69" s="56">
        <v>55</v>
      </c>
      <c r="B69" s="54">
        <v>13210</v>
      </c>
      <c r="C69" s="98" t="s">
        <v>61</v>
      </c>
      <c r="D69" s="57"/>
      <c r="E69" s="58">
        <v>0</v>
      </c>
      <c r="F69" s="82">
        <f>D69-E69</f>
        <v>0</v>
      </c>
    </row>
    <row r="70" spans="1:7" x14ac:dyDescent="0.25">
      <c r="A70" s="70">
        <v>56</v>
      </c>
      <c r="B70" s="99">
        <v>13220</v>
      </c>
      <c r="C70" s="96" t="s">
        <v>62</v>
      </c>
      <c r="D70" s="62"/>
      <c r="E70" s="85">
        <v>0</v>
      </c>
      <c r="F70" s="82">
        <f t="shared" ref="F70:F72" si="3">D70-E70</f>
        <v>0</v>
      </c>
    </row>
    <row r="71" spans="1:7" x14ac:dyDescent="0.25">
      <c r="A71" s="56">
        <v>57</v>
      </c>
      <c r="B71" s="54">
        <v>13230</v>
      </c>
      <c r="C71" s="98" t="s">
        <v>63</v>
      </c>
      <c r="D71" s="57"/>
      <c r="E71" s="58">
        <v>0</v>
      </c>
      <c r="F71" s="82">
        <f t="shared" si="3"/>
        <v>0</v>
      </c>
    </row>
    <row r="72" spans="1:7" x14ac:dyDescent="0.25">
      <c r="A72" s="70">
        <v>58</v>
      </c>
      <c r="B72" s="100">
        <v>13250</v>
      </c>
      <c r="C72" s="96" t="s">
        <v>64</v>
      </c>
      <c r="D72" s="63"/>
      <c r="E72" s="104">
        <v>0</v>
      </c>
      <c r="F72" s="82">
        <f t="shared" si="3"/>
        <v>0</v>
      </c>
    </row>
    <row r="73" spans="1:7" x14ac:dyDescent="0.25">
      <c r="A73" s="71"/>
      <c r="B73" s="59" t="s">
        <v>65</v>
      </c>
      <c r="C73" s="97" t="s">
        <v>66</v>
      </c>
      <c r="D73" s="60">
        <f>SUM(D69:D72)</f>
        <v>0</v>
      </c>
      <c r="E73" s="60">
        <f>SUM(E69:E72)</f>
        <v>0</v>
      </c>
      <c r="F73" s="60">
        <f>SUM(F69:F72)</f>
        <v>0</v>
      </c>
    </row>
    <row r="74" spans="1:7" x14ac:dyDescent="0.25">
      <c r="A74" s="54">
        <v>59</v>
      </c>
      <c r="B74" s="54">
        <v>21110</v>
      </c>
      <c r="C74" s="54" t="s">
        <v>123</v>
      </c>
      <c r="D74" s="57"/>
      <c r="E74" s="58">
        <v>1700</v>
      </c>
      <c r="F74" s="82">
        <f t="shared" ref="F74:F77" si="4">D74-E74</f>
        <v>-1700</v>
      </c>
    </row>
    <row r="75" spans="1:7" x14ac:dyDescent="0.25">
      <c r="A75" s="54"/>
      <c r="B75" s="54">
        <v>21200</v>
      </c>
      <c r="C75" s="54" t="s">
        <v>67</v>
      </c>
      <c r="D75" s="57">
        <v>31696.95</v>
      </c>
      <c r="E75" s="58">
        <v>950</v>
      </c>
      <c r="F75" s="82">
        <f t="shared" si="4"/>
        <v>30746.95</v>
      </c>
    </row>
    <row r="76" spans="1:7" ht="24.75" x14ac:dyDescent="0.25">
      <c r="A76" s="54">
        <v>59</v>
      </c>
      <c r="B76" s="54">
        <v>22202</v>
      </c>
      <c r="C76" s="98" t="s">
        <v>104</v>
      </c>
      <c r="D76" s="57">
        <v>110490.8</v>
      </c>
      <c r="E76" s="58">
        <v>126115.43</v>
      </c>
      <c r="F76" s="82">
        <f t="shared" si="4"/>
        <v>-15624.62999999999</v>
      </c>
    </row>
    <row r="77" spans="1:7" x14ac:dyDescent="0.25">
      <c r="A77" s="54">
        <v>60</v>
      </c>
      <c r="B77" s="54">
        <v>22300</v>
      </c>
      <c r="C77" s="98" t="s">
        <v>169</v>
      </c>
      <c r="D77" s="57">
        <v>20000</v>
      </c>
      <c r="E77" s="58">
        <v>0</v>
      </c>
      <c r="F77" s="82">
        <f t="shared" si="4"/>
        <v>20000</v>
      </c>
    </row>
    <row r="78" spans="1:7" ht="24.75" x14ac:dyDescent="0.25">
      <c r="A78" s="59"/>
      <c r="B78" s="59" t="s">
        <v>68</v>
      </c>
      <c r="C78" s="97" t="s">
        <v>69</v>
      </c>
      <c r="D78" s="60">
        <f>SUM(D74:D77)</f>
        <v>162187.75</v>
      </c>
      <c r="E78" s="60">
        <f>SUM(E74:E77)</f>
        <v>128765.43</v>
      </c>
      <c r="F78" s="60">
        <f>SUM(F74:F77)</f>
        <v>33422.320000000007</v>
      </c>
    </row>
    <row r="79" spans="1:7" s="173" customFormat="1" x14ac:dyDescent="0.25">
      <c r="A79" s="142">
        <v>61</v>
      </c>
      <c r="B79" s="142">
        <v>31110</v>
      </c>
      <c r="C79" s="140" t="s">
        <v>131</v>
      </c>
      <c r="D79" s="58"/>
      <c r="E79" s="58"/>
      <c r="F79" s="137">
        <f t="shared" ref="F79:F94" si="5">D79-E79</f>
        <v>0</v>
      </c>
    </row>
    <row r="80" spans="1:7" s="173" customFormat="1" x14ac:dyDescent="0.25">
      <c r="A80" s="142">
        <v>62</v>
      </c>
      <c r="B80" s="142">
        <v>31121</v>
      </c>
      <c r="C80" s="140" t="s">
        <v>70</v>
      </c>
      <c r="D80" s="58"/>
      <c r="E80" s="58"/>
      <c r="F80" s="137">
        <f t="shared" si="5"/>
        <v>0</v>
      </c>
    </row>
    <row r="81" spans="1:6" s="173" customFormat="1" x14ac:dyDescent="0.25">
      <c r="A81" s="142">
        <v>63</v>
      </c>
      <c r="B81" s="142">
        <v>31123</v>
      </c>
      <c r="C81" s="140" t="s">
        <v>170</v>
      </c>
      <c r="D81" s="58"/>
      <c r="E81" s="58"/>
      <c r="F81" s="137">
        <f t="shared" si="5"/>
        <v>0</v>
      </c>
    </row>
    <row r="82" spans="1:6" s="173" customFormat="1" x14ac:dyDescent="0.25">
      <c r="A82" s="142">
        <v>64</v>
      </c>
      <c r="B82" s="142">
        <v>31126</v>
      </c>
      <c r="C82" s="140" t="s">
        <v>171</v>
      </c>
      <c r="D82" s="58"/>
      <c r="E82" s="58"/>
      <c r="F82" s="137">
        <f t="shared" si="5"/>
        <v>0</v>
      </c>
    </row>
    <row r="83" spans="1:6" s="173" customFormat="1" x14ac:dyDescent="0.25">
      <c r="A83" s="142"/>
      <c r="B83" s="142">
        <v>31129</v>
      </c>
      <c r="C83" s="140" t="s">
        <v>184</v>
      </c>
      <c r="D83" s="58"/>
      <c r="E83" s="58"/>
      <c r="F83" s="137"/>
    </row>
    <row r="84" spans="1:6" s="173" customFormat="1" x14ac:dyDescent="0.25">
      <c r="A84" s="142">
        <v>65</v>
      </c>
      <c r="B84" s="142">
        <v>31230</v>
      </c>
      <c r="C84" s="140" t="s">
        <v>71</v>
      </c>
      <c r="D84" s="58"/>
      <c r="E84" s="58"/>
      <c r="F84" s="137">
        <f t="shared" si="5"/>
        <v>0</v>
      </c>
    </row>
    <row r="85" spans="1:6" s="173" customFormat="1" x14ac:dyDescent="0.25">
      <c r="A85" s="142">
        <v>66</v>
      </c>
      <c r="B85" s="142">
        <v>31240</v>
      </c>
      <c r="C85" s="140" t="s">
        <v>105</v>
      </c>
      <c r="D85" s="58"/>
      <c r="E85" s="58"/>
      <c r="F85" s="137">
        <f t="shared" si="5"/>
        <v>0</v>
      </c>
    </row>
    <row r="86" spans="1:6" s="173" customFormat="1" x14ac:dyDescent="0.25">
      <c r="A86" s="142">
        <v>67</v>
      </c>
      <c r="B86" s="142">
        <v>31250</v>
      </c>
      <c r="C86" s="140" t="s">
        <v>172</v>
      </c>
      <c r="D86" s="58"/>
      <c r="E86" s="58"/>
      <c r="F86" s="137">
        <f t="shared" si="5"/>
        <v>0</v>
      </c>
    </row>
    <row r="87" spans="1:6" s="173" customFormat="1" x14ac:dyDescent="0.25">
      <c r="A87" s="142">
        <v>68</v>
      </c>
      <c r="B87" s="143">
        <v>31260</v>
      </c>
      <c r="C87" s="144" t="s">
        <v>106</v>
      </c>
      <c r="D87" s="58"/>
      <c r="E87" s="58"/>
      <c r="F87" s="137">
        <f t="shared" si="5"/>
        <v>0</v>
      </c>
    </row>
    <row r="88" spans="1:6" s="173" customFormat="1" ht="24.75" x14ac:dyDescent="0.25">
      <c r="A88" s="142">
        <v>69</v>
      </c>
      <c r="B88" s="142">
        <v>31510</v>
      </c>
      <c r="C88" s="140" t="s">
        <v>173</v>
      </c>
      <c r="D88" s="58"/>
      <c r="E88" s="58"/>
      <c r="F88" s="137">
        <f t="shared" si="5"/>
        <v>0</v>
      </c>
    </row>
    <row r="89" spans="1:6" s="173" customFormat="1" x14ac:dyDescent="0.25">
      <c r="A89" s="142"/>
      <c r="B89" s="142">
        <v>31690</v>
      </c>
      <c r="C89" s="140" t="s">
        <v>183</v>
      </c>
      <c r="D89" s="58"/>
      <c r="E89" s="58"/>
      <c r="F89" s="137"/>
    </row>
    <row r="90" spans="1:6" s="173" customFormat="1" x14ac:dyDescent="0.25">
      <c r="A90" s="142">
        <v>70</v>
      </c>
      <c r="B90" s="143">
        <v>32110</v>
      </c>
      <c r="C90" s="145" t="s">
        <v>107</v>
      </c>
      <c r="D90" s="58"/>
      <c r="E90" s="58"/>
      <c r="F90" s="137">
        <f t="shared" si="5"/>
        <v>0</v>
      </c>
    </row>
    <row r="91" spans="1:6" s="173" customFormat="1" x14ac:dyDescent="0.25">
      <c r="A91" s="142">
        <v>71</v>
      </c>
      <c r="B91" s="142">
        <v>32111</v>
      </c>
      <c r="C91" s="140" t="s">
        <v>174</v>
      </c>
      <c r="D91" s="58"/>
      <c r="E91" s="58"/>
      <c r="F91" s="137">
        <f t="shared" si="5"/>
        <v>0</v>
      </c>
    </row>
    <row r="92" spans="1:6" s="173" customFormat="1" ht="24" x14ac:dyDescent="0.25">
      <c r="A92" s="142">
        <v>72</v>
      </c>
      <c r="B92" s="143">
        <v>32140</v>
      </c>
      <c r="C92" s="145" t="s">
        <v>175</v>
      </c>
      <c r="D92" s="58"/>
      <c r="E92" s="58"/>
      <c r="F92" s="137">
        <f t="shared" si="5"/>
        <v>0</v>
      </c>
    </row>
    <row r="93" spans="1:6" s="173" customFormat="1" ht="24" x14ac:dyDescent="0.25">
      <c r="A93" s="142">
        <v>73</v>
      </c>
      <c r="B93" s="143">
        <v>34000</v>
      </c>
      <c r="C93" s="145" t="s">
        <v>132</v>
      </c>
      <c r="D93" s="58"/>
      <c r="E93" s="58"/>
      <c r="F93" s="137">
        <f t="shared" si="5"/>
        <v>0</v>
      </c>
    </row>
    <row r="94" spans="1:6" s="173" customFormat="1" x14ac:dyDescent="0.25">
      <c r="A94" s="59"/>
      <c r="B94" s="59" t="s">
        <v>72</v>
      </c>
      <c r="C94" s="97" t="s">
        <v>73</v>
      </c>
      <c r="D94" s="60">
        <f>SUM(D79:D93)</f>
        <v>0</v>
      </c>
      <c r="E94" s="60">
        <f>SUM(E79:E93)</f>
        <v>0</v>
      </c>
      <c r="F94" s="83">
        <f t="shared" si="5"/>
        <v>0</v>
      </c>
    </row>
    <row r="95" spans="1:6" x14ac:dyDescent="0.25">
      <c r="A95" s="65" t="s">
        <v>74</v>
      </c>
      <c r="B95" s="66"/>
      <c r="C95" s="67"/>
      <c r="D95" s="68">
        <f>D17+D68+D73+D78+D94</f>
        <v>289673.69</v>
      </c>
      <c r="E95" s="68">
        <f>E17+E68+E73+E78+E94</f>
        <v>206051.66999999998</v>
      </c>
      <c r="F95" s="68">
        <f>D95-E95</f>
        <v>83622.020000000019</v>
      </c>
    </row>
    <row r="96" spans="1:6" x14ac:dyDescent="0.25">
      <c r="A96" s="125" t="s">
        <v>262</v>
      </c>
      <c r="B96" s="126"/>
      <c r="C96" s="126"/>
      <c r="D96" s="126"/>
      <c r="E96" s="126"/>
      <c r="F96" s="127"/>
    </row>
    <row r="97" spans="1:6" ht="36.75" x14ac:dyDescent="0.25">
      <c r="A97" s="69" t="s">
        <v>12</v>
      </c>
      <c r="B97" s="53" t="s">
        <v>31</v>
      </c>
      <c r="C97" s="53" t="s">
        <v>5</v>
      </c>
      <c r="D97" s="80" t="s">
        <v>177</v>
      </c>
      <c r="E97" s="80" t="s">
        <v>176</v>
      </c>
      <c r="F97" s="81" t="s">
        <v>32</v>
      </c>
    </row>
    <row r="98" spans="1:6" x14ac:dyDescent="0.25">
      <c r="A98" s="61">
        <v>1</v>
      </c>
      <c r="B98" s="61">
        <v>11111</v>
      </c>
      <c r="C98" s="96" t="s">
        <v>33</v>
      </c>
      <c r="D98" s="57">
        <v>109495.97</v>
      </c>
      <c r="E98" s="58">
        <v>117606.45</v>
      </c>
      <c r="F98" s="82">
        <f>D98-E98</f>
        <v>-8110.4799999999959</v>
      </c>
    </row>
    <row r="99" spans="1:6" ht="24.75" x14ac:dyDescent="0.25">
      <c r="A99" s="61">
        <v>2</v>
      </c>
      <c r="B99" s="61">
        <v>11121</v>
      </c>
      <c r="C99" s="96" t="s">
        <v>108</v>
      </c>
      <c r="D99" s="57">
        <v>5688.65</v>
      </c>
      <c r="E99" s="58">
        <v>7635.04</v>
      </c>
      <c r="F99" s="82">
        <f t="shared" ref="F99:F104" si="6">D99-E99</f>
        <v>-1946.3900000000003</v>
      </c>
    </row>
    <row r="100" spans="1:6" ht="24.75" x14ac:dyDescent="0.25">
      <c r="A100" s="61">
        <v>3</v>
      </c>
      <c r="B100" s="61">
        <v>11131</v>
      </c>
      <c r="C100" s="96" t="s">
        <v>109</v>
      </c>
      <c r="D100" s="57">
        <v>6450.22</v>
      </c>
      <c r="E100" s="58">
        <v>7127.04</v>
      </c>
      <c r="F100" s="82">
        <f t="shared" si="6"/>
        <v>-676.81999999999971</v>
      </c>
    </row>
    <row r="101" spans="1:6" x14ac:dyDescent="0.25">
      <c r="A101" s="61">
        <v>4</v>
      </c>
      <c r="B101" s="61">
        <v>11151</v>
      </c>
      <c r="C101" s="96" t="s">
        <v>110</v>
      </c>
      <c r="D101" s="57">
        <v>306.43</v>
      </c>
      <c r="E101" s="58">
        <v>285.58999999999997</v>
      </c>
      <c r="F101" s="82">
        <f t="shared" si="6"/>
        <v>20.840000000000032</v>
      </c>
    </row>
    <row r="102" spans="1:6" x14ac:dyDescent="0.25">
      <c r="A102" s="61">
        <v>5</v>
      </c>
      <c r="B102" s="61">
        <v>11152</v>
      </c>
      <c r="C102" s="96" t="s">
        <v>114</v>
      </c>
      <c r="D102" s="57"/>
      <c r="E102" s="58">
        <v>0</v>
      </c>
      <c r="F102" s="82">
        <f t="shared" si="6"/>
        <v>0</v>
      </c>
    </row>
    <row r="103" spans="1:6" x14ac:dyDescent="0.25">
      <c r="A103" s="61">
        <v>6</v>
      </c>
      <c r="B103" s="61">
        <v>11211</v>
      </c>
      <c r="C103" s="96" t="s">
        <v>111</v>
      </c>
      <c r="D103" s="57">
        <v>6338.51</v>
      </c>
      <c r="E103" s="58">
        <v>6799.01</v>
      </c>
      <c r="F103" s="82">
        <f t="shared" si="6"/>
        <v>-460.5</v>
      </c>
    </row>
    <row r="104" spans="1:6" ht="24.75" x14ac:dyDescent="0.25">
      <c r="A104" s="61">
        <v>7</v>
      </c>
      <c r="B104" s="61">
        <v>11311</v>
      </c>
      <c r="C104" s="96" t="s">
        <v>112</v>
      </c>
      <c r="D104" s="57">
        <v>6450.22</v>
      </c>
      <c r="E104" s="58">
        <v>7127.04</v>
      </c>
      <c r="F104" s="82">
        <f t="shared" si="6"/>
        <v>-676.81999999999971</v>
      </c>
    </row>
    <row r="105" spans="1:6" ht="24.75" x14ac:dyDescent="0.25">
      <c r="A105" s="61">
        <v>8</v>
      </c>
      <c r="B105" s="61">
        <v>11411</v>
      </c>
      <c r="C105" s="96" t="s">
        <v>115</v>
      </c>
      <c r="D105" s="57"/>
      <c r="E105" s="58">
        <v>0</v>
      </c>
      <c r="F105" s="82">
        <f>D105-E105</f>
        <v>0</v>
      </c>
    </row>
    <row r="106" spans="1:6" x14ac:dyDescent="0.25">
      <c r="A106" s="61">
        <v>9</v>
      </c>
      <c r="B106" s="61">
        <v>11416</v>
      </c>
      <c r="C106" s="96" t="s">
        <v>116</v>
      </c>
      <c r="D106" s="57">
        <v>643.80999999999995</v>
      </c>
      <c r="E106" s="58">
        <v>0</v>
      </c>
      <c r="F106" s="82">
        <f>D106-E106</f>
        <v>643.80999999999995</v>
      </c>
    </row>
    <row r="107" spans="1:6" ht="24.75" x14ac:dyDescent="0.25">
      <c r="A107" s="61">
        <v>10</v>
      </c>
      <c r="B107" s="61">
        <v>11418</v>
      </c>
      <c r="C107" s="96" t="s">
        <v>124</v>
      </c>
      <c r="D107" s="57"/>
      <c r="E107" s="58">
        <v>0</v>
      </c>
      <c r="F107" s="82">
        <f>D107-E107</f>
        <v>0</v>
      </c>
    </row>
    <row r="108" spans="1:6" ht="36.75" x14ac:dyDescent="0.25">
      <c r="A108" s="61">
        <v>11</v>
      </c>
      <c r="B108" s="61">
        <v>11431</v>
      </c>
      <c r="C108" s="96" t="s">
        <v>117</v>
      </c>
      <c r="D108" s="57">
        <v>79.459999999999994</v>
      </c>
      <c r="E108" s="58">
        <v>2243.85</v>
      </c>
      <c r="F108" s="82">
        <f>D108-E108</f>
        <v>-2164.39</v>
      </c>
    </row>
    <row r="109" spans="1:6" x14ac:dyDescent="0.25">
      <c r="A109" s="61">
        <v>12</v>
      </c>
      <c r="B109" s="61">
        <v>11611</v>
      </c>
      <c r="C109" s="96" t="s">
        <v>113</v>
      </c>
      <c r="D109" s="57"/>
      <c r="E109" s="58">
        <v>843.49</v>
      </c>
      <c r="F109" s="82">
        <f t="shared" ref="F109:F110" si="7">D109-E109</f>
        <v>-843.49</v>
      </c>
    </row>
    <row r="110" spans="1:6" ht="24.75" x14ac:dyDescent="0.25">
      <c r="A110" s="54">
        <v>13</v>
      </c>
      <c r="B110" s="54">
        <v>11900</v>
      </c>
      <c r="C110" s="98" t="s">
        <v>34</v>
      </c>
      <c r="D110" s="57"/>
      <c r="E110" s="58">
        <v>19997.669999999998</v>
      </c>
      <c r="F110" s="82">
        <f t="shared" si="7"/>
        <v>-19997.669999999998</v>
      </c>
    </row>
    <row r="111" spans="1:6" x14ac:dyDescent="0.25">
      <c r="A111" s="59"/>
      <c r="B111" s="59" t="s">
        <v>35</v>
      </c>
      <c r="C111" s="97" t="s">
        <v>36</v>
      </c>
      <c r="D111" s="60">
        <f>SUM(D98:D110)</f>
        <v>135453.26999999996</v>
      </c>
      <c r="E111" s="60">
        <f>SUM(E98:E110)</f>
        <v>169665.18</v>
      </c>
      <c r="F111" s="60">
        <f>SUM(F98:F110)</f>
        <v>-34211.909999999989</v>
      </c>
    </row>
    <row r="112" spans="1:6" ht="24.75" x14ac:dyDescent="0.25">
      <c r="A112" s="61">
        <v>13</v>
      </c>
      <c r="B112" s="61">
        <v>13140</v>
      </c>
      <c r="C112" s="96" t="s">
        <v>125</v>
      </c>
      <c r="D112" s="57"/>
      <c r="E112" s="58">
        <v>0</v>
      </c>
      <c r="F112" s="82">
        <f t="shared" ref="F112:F131" si="8">D112-E112</f>
        <v>0</v>
      </c>
    </row>
    <row r="113" spans="1:6" ht="36.75" x14ac:dyDescent="0.25">
      <c r="A113" s="61">
        <v>14</v>
      </c>
      <c r="B113" s="61">
        <v>13141</v>
      </c>
      <c r="C113" s="96" t="s">
        <v>163</v>
      </c>
      <c r="D113" s="57"/>
      <c r="E113" s="58">
        <v>0</v>
      </c>
      <c r="F113" s="82">
        <f t="shared" si="8"/>
        <v>0</v>
      </c>
    </row>
    <row r="114" spans="1:6" x14ac:dyDescent="0.25">
      <c r="A114" s="61"/>
      <c r="B114" s="61">
        <v>13142</v>
      </c>
      <c r="C114" s="89" t="s">
        <v>126</v>
      </c>
      <c r="D114" s="57"/>
      <c r="E114" s="58">
        <v>0</v>
      </c>
      <c r="F114" s="82">
        <f t="shared" si="8"/>
        <v>0</v>
      </c>
    </row>
    <row r="115" spans="1:6" ht="36.75" x14ac:dyDescent="0.25">
      <c r="A115" s="61">
        <v>15</v>
      </c>
      <c r="B115" s="61">
        <v>13143</v>
      </c>
      <c r="C115" s="96" t="s">
        <v>127</v>
      </c>
      <c r="D115" s="57"/>
      <c r="E115" s="58">
        <v>17091.189999999999</v>
      </c>
      <c r="F115" s="82">
        <f t="shared" si="8"/>
        <v>-17091.189999999999</v>
      </c>
    </row>
    <row r="116" spans="1:6" x14ac:dyDescent="0.25">
      <c r="A116" s="61">
        <v>16</v>
      </c>
      <c r="B116" s="61">
        <v>13310</v>
      </c>
      <c r="C116" s="96" t="s">
        <v>37</v>
      </c>
      <c r="D116" s="57">
        <v>128.56</v>
      </c>
      <c r="E116" s="58">
        <v>43.97</v>
      </c>
      <c r="F116" s="82">
        <f t="shared" si="8"/>
        <v>84.59</v>
      </c>
    </row>
    <row r="117" spans="1:6" x14ac:dyDescent="0.25">
      <c r="A117" s="61">
        <v>17</v>
      </c>
      <c r="B117" s="61">
        <v>13320</v>
      </c>
      <c r="C117" s="96" t="s">
        <v>38</v>
      </c>
      <c r="D117" s="57">
        <v>715.27</v>
      </c>
      <c r="E117" s="58">
        <v>1007.11</v>
      </c>
      <c r="F117" s="82">
        <f t="shared" si="8"/>
        <v>-291.84000000000003</v>
      </c>
    </row>
    <row r="118" spans="1:6" x14ac:dyDescent="0.25">
      <c r="A118" s="61">
        <v>18</v>
      </c>
      <c r="B118" s="61">
        <v>13330</v>
      </c>
      <c r="C118" s="96" t="s">
        <v>39</v>
      </c>
      <c r="D118" s="57"/>
      <c r="E118" s="58">
        <v>0</v>
      </c>
      <c r="F118" s="82">
        <f t="shared" si="8"/>
        <v>0</v>
      </c>
    </row>
    <row r="119" spans="1:6" ht="24.75" x14ac:dyDescent="0.25">
      <c r="A119" s="61">
        <v>19</v>
      </c>
      <c r="B119" s="61">
        <v>13430</v>
      </c>
      <c r="C119" s="96" t="s">
        <v>89</v>
      </c>
      <c r="D119" s="57"/>
      <c r="E119" s="58">
        <v>0</v>
      </c>
      <c r="F119" s="82">
        <f t="shared" si="8"/>
        <v>0</v>
      </c>
    </row>
    <row r="120" spans="1:6" ht="36.75" x14ac:dyDescent="0.25">
      <c r="A120" s="61">
        <v>20</v>
      </c>
      <c r="B120" s="61">
        <v>13445</v>
      </c>
      <c r="C120" s="96" t="s">
        <v>96</v>
      </c>
      <c r="D120" s="57"/>
      <c r="E120" s="58">
        <v>0</v>
      </c>
      <c r="F120" s="82">
        <f t="shared" si="8"/>
        <v>0</v>
      </c>
    </row>
    <row r="121" spans="1:6" ht="24.75" x14ac:dyDescent="0.25">
      <c r="A121" s="61">
        <v>21</v>
      </c>
      <c r="B121" s="61">
        <v>13450</v>
      </c>
      <c r="C121" s="96" t="s">
        <v>40</v>
      </c>
      <c r="D121" s="57">
        <v>537.20000000000005</v>
      </c>
      <c r="E121" s="58">
        <v>1226.8399999999999</v>
      </c>
      <c r="F121" s="82">
        <f t="shared" si="8"/>
        <v>-689.63999999999987</v>
      </c>
    </row>
    <row r="122" spans="1:6" x14ac:dyDescent="0.25">
      <c r="A122" s="61">
        <v>22</v>
      </c>
      <c r="B122" s="61">
        <v>13460</v>
      </c>
      <c r="C122" s="96" t="s">
        <v>41</v>
      </c>
      <c r="D122" s="57">
        <v>5071.25</v>
      </c>
      <c r="E122" s="58">
        <v>0</v>
      </c>
      <c r="F122" s="82">
        <f t="shared" si="8"/>
        <v>5071.25</v>
      </c>
    </row>
    <row r="123" spans="1:6" x14ac:dyDescent="0.25">
      <c r="A123" s="61">
        <v>23</v>
      </c>
      <c r="B123" s="61">
        <v>13470</v>
      </c>
      <c r="C123" s="96" t="s">
        <v>42</v>
      </c>
      <c r="D123" s="57"/>
      <c r="E123" s="58">
        <v>0</v>
      </c>
      <c r="F123" s="82">
        <f t="shared" si="8"/>
        <v>0</v>
      </c>
    </row>
    <row r="124" spans="1:6" ht="24.75" x14ac:dyDescent="0.25">
      <c r="A124" s="61">
        <v>24</v>
      </c>
      <c r="B124" s="61">
        <v>13475</v>
      </c>
      <c r="C124" s="96" t="s">
        <v>97</v>
      </c>
      <c r="D124" s="57"/>
      <c r="E124" s="58">
        <v>0</v>
      </c>
      <c r="F124" s="82">
        <f t="shared" si="8"/>
        <v>0</v>
      </c>
    </row>
    <row r="125" spans="1:6" x14ac:dyDescent="0.25">
      <c r="A125" s="61">
        <v>25</v>
      </c>
      <c r="B125" s="61">
        <v>13480</v>
      </c>
      <c r="C125" s="96" t="s">
        <v>43</v>
      </c>
      <c r="D125" s="57"/>
      <c r="E125" s="58">
        <v>0</v>
      </c>
      <c r="F125" s="82">
        <f t="shared" si="8"/>
        <v>0</v>
      </c>
    </row>
    <row r="126" spans="1:6" x14ac:dyDescent="0.25">
      <c r="A126" s="61">
        <v>26</v>
      </c>
      <c r="B126" s="61">
        <v>13501</v>
      </c>
      <c r="C126" s="96" t="s">
        <v>44</v>
      </c>
      <c r="D126" s="57"/>
      <c r="E126" s="58">
        <v>0</v>
      </c>
      <c r="F126" s="82">
        <f t="shared" si="8"/>
        <v>0</v>
      </c>
    </row>
    <row r="127" spans="1:6" x14ac:dyDescent="0.25">
      <c r="A127" s="61">
        <v>27</v>
      </c>
      <c r="B127" s="61">
        <v>13503</v>
      </c>
      <c r="C127" s="96" t="s">
        <v>98</v>
      </c>
      <c r="D127" s="57"/>
      <c r="E127" s="58">
        <v>0</v>
      </c>
      <c r="F127" s="82">
        <f t="shared" si="8"/>
        <v>0</v>
      </c>
    </row>
    <row r="128" spans="1:6" x14ac:dyDescent="0.25">
      <c r="A128" s="61"/>
      <c r="B128" s="54">
        <v>13504</v>
      </c>
      <c r="C128" s="54" t="s">
        <v>128</v>
      </c>
      <c r="D128" s="57"/>
      <c r="E128" s="58">
        <v>0</v>
      </c>
      <c r="F128" s="82">
        <f t="shared" si="8"/>
        <v>0</v>
      </c>
    </row>
    <row r="129" spans="1:6" x14ac:dyDescent="0.25">
      <c r="A129" s="61">
        <v>28</v>
      </c>
      <c r="B129" s="61">
        <v>13509</v>
      </c>
      <c r="C129" s="96" t="s">
        <v>45</v>
      </c>
      <c r="D129" s="57"/>
      <c r="E129" s="58">
        <v>750</v>
      </c>
      <c r="F129" s="82">
        <f t="shared" si="8"/>
        <v>-750</v>
      </c>
    </row>
    <row r="130" spans="1:6" x14ac:dyDescent="0.25">
      <c r="A130" s="61">
        <v>29</v>
      </c>
      <c r="B130" s="61">
        <v>13511</v>
      </c>
      <c r="C130" s="96" t="s">
        <v>129</v>
      </c>
      <c r="D130" s="57"/>
      <c r="E130" s="58">
        <v>0</v>
      </c>
      <c r="F130" s="82">
        <f t="shared" si="8"/>
        <v>0</v>
      </c>
    </row>
    <row r="131" spans="1:6" ht="24.75" x14ac:dyDescent="0.25">
      <c r="A131" s="61"/>
      <c r="B131" s="61">
        <v>13512</v>
      </c>
      <c r="C131" s="96" t="s">
        <v>179</v>
      </c>
      <c r="D131" s="57"/>
      <c r="E131" s="58">
        <v>0</v>
      </c>
      <c r="F131" s="82">
        <f t="shared" si="8"/>
        <v>0</v>
      </c>
    </row>
    <row r="132" spans="1:6" x14ac:dyDescent="0.25">
      <c r="A132" s="61">
        <v>30</v>
      </c>
      <c r="B132" s="61">
        <v>13610</v>
      </c>
      <c r="C132" s="96" t="s">
        <v>46</v>
      </c>
      <c r="D132" s="57"/>
      <c r="E132" s="58">
        <v>1512.71</v>
      </c>
      <c r="F132" s="82">
        <f t="shared" ref="F132:F151" si="9">D132-E132</f>
        <v>-1512.71</v>
      </c>
    </row>
    <row r="133" spans="1:6" ht="24.75" x14ac:dyDescent="0.25">
      <c r="A133" s="61">
        <v>31</v>
      </c>
      <c r="B133" s="61">
        <v>13611</v>
      </c>
      <c r="C133" s="96" t="s">
        <v>99</v>
      </c>
      <c r="D133" s="57"/>
      <c r="E133" s="58">
        <v>1999.98</v>
      </c>
      <c r="F133" s="82">
        <f t="shared" si="9"/>
        <v>-1999.98</v>
      </c>
    </row>
    <row r="134" spans="1:6" ht="24.75" x14ac:dyDescent="0.25">
      <c r="A134" s="61">
        <v>32</v>
      </c>
      <c r="B134" s="61">
        <v>13620</v>
      </c>
      <c r="C134" s="96" t="s">
        <v>47</v>
      </c>
      <c r="D134" s="57">
        <v>5708.6</v>
      </c>
      <c r="E134" s="58">
        <v>1268.44</v>
      </c>
      <c r="F134" s="82">
        <f t="shared" si="9"/>
        <v>4440.16</v>
      </c>
    </row>
    <row r="135" spans="1:6" x14ac:dyDescent="0.25">
      <c r="A135" s="61">
        <v>33</v>
      </c>
      <c r="B135" s="61">
        <v>13630</v>
      </c>
      <c r="C135" s="96" t="s">
        <v>48</v>
      </c>
      <c r="D135" s="57"/>
      <c r="E135" s="58">
        <v>0</v>
      </c>
      <c r="F135" s="82">
        <f t="shared" si="9"/>
        <v>0</v>
      </c>
    </row>
    <row r="136" spans="1:6" x14ac:dyDescent="0.25">
      <c r="A136" s="61">
        <v>34</v>
      </c>
      <c r="B136" s="61">
        <v>13640</v>
      </c>
      <c r="C136" s="96" t="s">
        <v>49</v>
      </c>
      <c r="D136" s="57"/>
      <c r="E136" s="58">
        <v>0</v>
      </c>
      <c r="F136" s="82">
        <f t="shared" si="9"/>
        <v>0</v>
      </c>
    </row>
    <row r="137" spans="1:6" x14ac:dyDescent="0.25">
      <c r="A137" s="61">
        <v>35</v>
      </c>
      <c r="B137" s="61">
        <v>13720</v>
      </c>
      <c r="C137" s="96" t="s">
        <v>50</v>
      </c>
      <c r="D137" s="57"/>
      <c r="E137" s="58">
        <v>0</v>
      </c>
      <c r="F137" s="82">
        <f t="shared" si="9"/>
        <v>0</v>
      </c>
    </row>
    <row r="138" spans="1:6" x14ac:dyDescent="0.25">
      <c r="A138" s="61">
        <v>36</v>
      </c>
      <c r="B138" s="61">
        <v>13760</v>
      </c>
      <c r="C138" s="96" t="s">
        <v>51</v>
      </c>
      <c r="D138" s="57"/>
      <c r="E138" s="58">
        <v>0</v>
      </c>
      <c r="F138" s="82">
        <f t="shared" si="9"/>
        <v>0</v>
      </c>
    </row>
    <row r="139" spans="1:6" ht="24.75" x14ac:dyDescent="0.25">
      <c r="A139" s="61">
        <v>37</v>
      </c>
      <c r="B139" s="61">
        <v>13780</v>
      </c>
      <c r="C139" s="96" t="s">
        <v>164</v>
      </c>
      <c r="D139" s="57">
        <v>435.14</v>
      </c>
      <c r="E139" s="58">
        <v>1362.97</v>
      </c>
      <c r="F139" s="82">
        <f t="shared" si="9"/>
        <v>-927.83</v>
      </c>
    </row>
    <row r="140" spans="1:6" ht="24.75" x14ac:dyDescent="0.25">
      <c r="A140" s="61">
        <v>38</v>
      </c>
      <c r="B140" s="61">
        <v>13810</v>
      </c>
      <c r="C140" s="96" t="s">
        <v>165</v>
      </c>
      <c r="D140" s="57"/>
      <c r="E140" s="58">
        <v>0</v>
      </c>
      <c r="F140" s="82">
        <f t="shared" si="9"/>
        <v>0</v>
      </c>
    </row>
    <row r="141" spans="1:6" x14ac:dyDescent="0.25">
      <c r="A141" s="61">
        <v>39</v>
      </c>
      <c r="B141" s="61">
        <v>13820</v>
      </c>
      <c r="C141" s="96" t="s">
        <v>90</v>
      </c>
      <c r="D141" s="57"/>
      <c r="E141" s="58">
        <v>0</v>
      </c>
      <c r="F141" s="82">
        <f t="shared" si="9"/>
        <v>0</v>
      </c>
    </row>
    <row r="142" spans="1:6" x14ac:dyDescent="0.25">
      <c r="A142" s="61">
        <v>40</v>
      </c>
      <c r="B142" s="61">
        <v>13950</v>
      </c>
      <c r="C142" s="96" t="s">
        <v>52</v>
      </c>
      <c r="D142" s="57">
        <v>225</v>
      </c>
      <c r="E142" s="58">
        <v>300</v>
      </c>
      <c r="F142" s="82">
        <f t="shared" si="9"/>
        <v>-75</v>
      </c>
    </row>
    <row r="143" spans="1:6" x14ac:dyDescent="0.25">
      <c r="A143" s="61">
        <v>41</v>
      </c>
      <c r="B143" s="61">
        <v>13951</v>
      </c>
      <c r="C143" s="96" t="s">
        <v>52</v>
      </c>
      <c r="D143" s="57">
        <v>331.71</v>
      </c>
      <c r="E143" s="58">
        <v>442.28</v>
      </c>
      <c r="F143" s="82">
        <f t="shared" si="9"/>
        <v>-110.57</v>
      </c>
    </row>
    <row r="144" spans="1:6" ht="24.75" x14ac:dyDescent="0.25">
      <c r="A144" s="61"/>
      <c r="B144" s="61">
        <v>13952</v>
      </c>
      <c r="C144" s="96" t="s">
        <v>180</v>
      </c>
      <c r="D144" s="57"/>
      <c r="E144" s="58">
        <v>0</v>
      </c>
      <c r="F144" s="82">
        <f t="shared" si="9"/>
        <v>0</v>
      </c>
    </row>
    <row r="145" spans="1:6" ht="24.75" x14ac:dyDescent="0.25">
      <c r="A145" s="61">
        <v>42</v>
      </c>
      <c r="B145" s="61">
        <v>13954</v>
      </c>
      <c r="C145" s="96" t="s">
        <v>100</v>
      </c>
      <c r="D145" s="57"/>
      <c r="E145" s="58">
        <v>0</v>
      </c>
      <c r="F145" s="82">
        <f t="shared" si="9"/>
        <v>0</v>
      </c>
    </row>
    <row r="146" spans="1:6" ht="24.75" x14ac:dyDescent="0.25">
      <c r="A146" s="61">
        <v>43</v>
      </c>
      <c r="B146" s="61">
        <v>14010</v>
      </c>
      <c r="C146" s="96" t="s">
        <v>166</v>
      </c>
      <c r="D146" s="57"/>
      <c r="E146" s="58">
        <v>950.01</v>
      </c>
      <c r="F146" s="82">
        <f t="shared" si="9"/>
        <v>-950.01</v>
      </c>
    </row>
    <row r="147" spans="1:6" ht="24.75" x14ac:dyDescent="0.25">
      <c r="A147" s="61">
        <v>44</v>
      </c>
      <c r="B147" s="61">
        <v>14022</v>
      </c>
      <c r="C147" s="96" t="s">
        <v>101</v>
      </c>
      <c r="D147" s="57">
        <v>26027.19</v>
      </c>
      <c r="E147" s="58">
        <v>21737.55</v>
      </c>
      <c r="F147" s="82">
        <f t="shared" si="9"/>
        <v>4289.6399999999994</v>
      </c>
    </row>
    <row r="148" spans="1:6" ht="24.75" x14ac:dyDescent="0.25">
      <c r="A148" s="61">
        <v>45</v>
      </c>
      <c r="B148" s="61">
        <v>14023</v>
      </c>
      <c r="C148" s="96" t="s">
        <v>167</v>
      </c>
      <c r="D148" s="57"/>
      <c r="E148" s="58">
        <v>0</v>
      </c>
      <c r="F148" s="82">
        <f t="shared" si="9"/>
        <v>0</v>
      </c>
    </row>
    <row r="149" spans="1:6" ht="24.75" x14ac:dyDescent="0.25">
      <c r="A149" s="61">
        <v>46</v>
      </c>
      <c r="B149" s="61">
        <v>14024</v>
      </c>
      <c r="C149" s="96" t="s">
        <v>53</v>
      </c>
      <c r="D149" s="57"/>
      <c r="E149" s="58">
        <v>0</v>
      </c>
      <c r="F149" s="82">
        <f t="shared" si="9"/>
        <v>0</v>
      </c>
    </row>
    <row r="150" spans="1:6" ht="24.75" x14ac:dyDescent="0.25">
      <c r="A150" s="61">
        <v>47</v>
      </c>
      <c r="B150" s="61">
        <v>14026</v>
      </c>
      <c r="C150" s="96" t="s">
        <v>168</v>
      </c>
      <c r="D150" s="57"/>
      <c r="E150" s="58">
        <v>0</v>
      </c>
      <c r="F150" s="82">
        <f t="shared" si="9"/>
        <v>0</v>
      </c>
    </row>
    <row r="151" spans="1:6" ht="24.75" x14ac:dyDescent="0.25">
      <c r="A151" s="61"/>
      <c r="B151" s="54">
        <v>14027</v>
      </c>
      <c r="C151" s="98" t="s">
        <v>181</v>
      </c>
      <c r="D151" s="57"/>
      <c r="E151" s="58">
        <v>0</v>
      </c>
      <c r="F151" s="82">
        <f t="shared" si="9"/>
        <v>0</v>
      </c>
    </row>
    <row r="152" spans="1:6" x14ac:dyDescent="0.25">
      <c r="A152" s="61"/>
      <c r="B152" s="54">
        <v>14030</v>
      </c>
      <c r="C152" s="54" t="s">
        <v>130</v>
      </c>
      <c r="D152" s="57"/>
      <c r="E152" s="58">
        <v>0</v>
      </c>
      <c r="F152" s="82">
        <f t="shared" ref="F152:F161" si="10">D152-E152</f>
        <v>0</v>
      </c>
    </row>
    <row r="153" spans="1:6" ht="24.75" x14ac:dyDescent="0.25">
      <c r="A153" s="61">
        <v>48</v>
      </c>
      <c r="B153" s="61">
        <v>14032</v>
      </c>
      <c r="C153" s="96" t="s">
        <v>178</v>
      </c>
      <c r="D153" s="57"/>
      <c r="E153" s="58">
        <v>0</v>
      </c>
      <c r="F153" s="82">
        <f t="shared" si="10"/>
        <v>0</v>
      </c>
    </row>
    <row r="154" spans="1:6" x14ac:dyDescent="0.25">
      <c r="A154" s="61">
        <v>49</v>
      </c>
      <c r="B154" s="61">
        <v>14040</v>
      </c>
      <c r="C154" s="96" t="s">
        <v>54</v>
      </c>
      <c r="D154" s="57"/>
      <c r="E154" s="58">
        <v>1260</v>
      </c>
      <c r="F154" s="82">
        <f t="shared" si="10"/>
        <v>-1260</v>
      </c>
    </row>
    <row r="155" spans="1:6" x14ac:dyDescent="0.25">
      <c r="A155" s="61">
        <v>50</v>
      </c>
      <c r="B155" s="61">
        <v>14050</v>
      </c>
      <c r="C155" s="96" t="s">
        <v>55</v>
      </c>
      <c r="D155" s="57">
        <v>1260</v>
      </c>
      <c r="E155" s="58">
        <v>0</v>
      </c>
      <c r="F155" s="82">
        <f t="shared" si="10"/>
        <v>1260</v>
      </c>
    </row>
    <row r="156" spans="1:6" ht="36.75" x14ac:dyDescent="0.25">
      <c r="A156" s="61">
        <v>51</v>
      </c>
      <c r="B156" s="61">
        <v>14060</v>
      </c>
      <c r="C156" s="96" t="s">
        <v>102</v>
      </c>
      <c r="D156" s="57"/>
      <c r="E156" s="58">
        <v>0</v>
      </c>
      <c r="F156" s="82">
        <f t="shared" si="10"/>
        <v>0</v>
      </c>
    </row>
    <row r="157" spans="1:6" x14ac:dyDescent="0.25">
      <c r="A157" s="61">
        <v>52</v>
      </c>
      <c r="B157" s="61">
        <v>14210</v>
      </c>
      <c r="C157" s="96" t="s">
        <v>56</v>
      </c>
      <c r="D157" s="57"/>
      <c r="E157" s="58">
        <v>0</v>
      </c>
      <c r="F157" s="82">
        <f t="shared" si="10"/>
        <v>0</v>
      </c>
    </row>
    <row r="158" spans="1:6" ht="24.75" x14ac:dyDescent="0.25">
      <c r="A158" s="61">
        <v>53</v>
      </c>
      <c r="B158" s="55">
        <v>14230</v>
      </c>
      <c r="C158" s="96" t="s">
        <v>57</v>
      </c>
      <c r="D158" s="57">
        <v>1252.7</v>
      </c>
      <c r="E158" s="58">
        <v>2346.6999999999998</v>
      </c>
      <c r="F158" s="82">
        <f t="shared" si="10"/>
        <v>-1093.9999999999998</v>
      </c>
    </row>
    <row r="159" spans="1:6" ht="24.75" x14ac:dyDescent="0.25">
      <c r="A159" s="61">
        <v>54</v>
      </c>
      <c r="B159" s="61">
        <v>14310</v>
      </c>
      <c r="C159" s="96" t="s">
        <v>103</v>
      </c>
      <c r="D159" s="57"/>
      <c r="E159" s="58">
        <v>0</v>
      </c>
      <c r="F159" s="82">
        <f t="shared" si="10"/>
        <v>0</v>
      </c>
    </row>
    <row r="160" spans="1:6" x14ac:dyDescent="0.25">
      <c r="A160" s="54"/>
      <c r="B160" s="54">
        <v>14410</v>
      </c>
      <c r="C160" s="61" t="s">
        <v>58</v>
      </c>
      <c r="D160" s="57"/>
      <c r="E160" s="58">
        <v>0</v>
      </c>
      <c r="F160" s="82">
        <f t="shared" si="10"/>
        <v>0</v>
      </c>
    </row>
    <row r="161" spans="1:6" x14ac:dyDescent="0.25">
      <c r="A161" s="54"/>
      <c r="B161" s="54">
        <v>14415</v>
      </c>
      <c r="C161" s="61" t="s">
        <v>182</v>
      </c>
      <c r="D161" s="57"/>
      <c r="E161" s="58">
        <v>0</v>
      </c>
      <c r="F161" s="82">
        <f t="shared" si="10"/>
        <v>0</v>
      </c>
    </row>
    <row r="162" spans="1:6" x14ac:dyDescent="0.25">
      <c r="A162" s="59"/>
      <c r="B162" s="59" t="s">
        <v>59</v>
      </c>
      <c r="C162" s="97" t="s">
        <v>60</v>
      </c>
      <c r="D162" s="60">
        <f>SUM(D112:D161)</f>
        <v>41692.619999999995</v>
      </c>
      <c r="E162" s="60">
        <f>SUM(E112:E161)</f>
        <v>53299.749999999993</v>
      </c>
      <c r="F162" s="60">
        <f>SUM(F112:F159)</f>
        <v>-11607.129999999997</v>
      </c>
    </row>
    <row r="163" spans="1:6" s="173" customFormat="1" x14ac:dyDescent="0.25">
      <c r="A163" s="134">
        <v>55</v>
      </c>
      <c r="B163" s="135">
        <v>13210</v>
      </c>
      <c r="C163" s="136" t="s">
        <v>61</v>
      </c>
      <c r="D163" s="58"/>
      <c r="E163" s="58"/>
      <c r="F163" s="137">
        <f>D163-E163</f>
        <v>0</v>
      </c>
    </row>
    <row r="164" spans="1:6" s="173" customFormat="1" x14ac:dyDescent="0.25">
      <c r="A164" s="138">
        <v>56</v>
      </c>
      <c r="B164" s="139">
        <v>13220</v>
      </c>
      <c r="C164" s="140" t="s">
        <v>62</v>
      </c>
      <c r="D164" s="85"/>
      <c r="E164" s="85"/>
      <c r="F164" s="137">
        <f t="shared" ref="F164:F166" si="11">D164-E164</f>
        <v>0</v>
      </c>
    </row>
    <row r="165" spans="1:6" s="173" customFormat="1" x14ac:dyDescent="0.25">
      <c r="A165" s="134">
        <v>57</v>
      </c>
      <c r="B165" s="135">
        <v>13230</v>
      </c>
      <c r="C165" s="136" t="s">
        <v>63</v>
      </c>
      <c r="D165" s="58"/>
      <c r="E165" s="58"/>
      <c r="F165" s="137">
        <f t="shared" si="11"/>
        <v>0</v>
      </c>
    </row>
    <row r="166" spans="1:6" s="173" customFormat="1" x14ac:dyDescent="0.25">
      <c r="A166" s="138">
        <v>58</v>
      </c>
      <c r="B166" s="141">
        <v>13250</v>
      </c>
      <c r="C166" s="140" t="s">
        <v>64</v>
      </c>
      <c r="D166" s="104"/>
      <c r="E166" s="104"/>
      <c r="F166" s="137">
        <f t="shared" si="11"/>
        <v>0</v>
      </c>
    </row>
    <row r="167" spans="1:6" s="173" customFormat="1" x14ac:dyDescent="0.25">
      <c r="A167" s="71"/>
      <c r="B167" s="59" t="s">
        <v>65</v>
      </c>
      <c r="C167" s="97" t="s">
        <v>66</v>
      </c>
      <c r="D167" s="60">
        <f>SUM(D163:D166)</f>
        <v>0</v>
      </c>
      <c r="E167" s="60">
        <f>SUM(E163:E166)</f>
        <v>0</v>
      </c>
      <c r="F167" s="60">
        <f>SUM(F163:F166)</f>
        <v>0</v>
      </c>
    </row>
    <row r="168" spans="1:6" s="173" customFormat="1" x14ac:dyDescent="0.25">
      <c r="A168" s="135">
        <v>59</v>
      </c>
      <c r="B168" s="135">
        <v>21110</v>
      </c>
      <c r="C168" s="135" t="s">
        <v>123</v>
      </c>
      <c r="D168" s="58"/>
      <c r="E168" s="58"/>
      <c r="F168" s="137">
        <f t="shared" ref="F168:F171" si="12">D168-E168</f>
        <v>0</v>
      </c>
    </row>
    <row r="169" spans="1:6" s="173" customFormat="1" x14ac:dyDescent="0.25">
      <c r="A169" s="135"/>
      <c r="B169" s="135">
        <v>21200</v>
      </c>
      <c r="C169" s="135" t="s">
        <v>67</v>
      </c>
      <c r="D169" s="58"/>
      <c r="E169" s="58"/>
      <c r="F169" s="137">
        <f t="shared" si="12"/>
        <v>0</v>
      </c>
    </row>
    <row r="170" spans="1:6" s="173" customFormat="1" ht="24.75" x14ac:dyDescent="0.25">
      <c r="A170" s="135">
        <v>59</v>
      </c>
      <c r="B170" s="135">
        <v>22202</v>
      </c>
      <c r="C170" s="136" t="s">
        <v>104</v>
      </c>
      <c r="D170" s="58"/>
      <c r="E170" s="58"/>
      <c r="F170" s="137">
        <f t="shared" si="12"/>
        <v>0</v>
      </c>
    </row>
    <row r="171" spans="1:6" s="173" customFormat="1" x14ac:dyDescent="0.25">
      <c r="A171" s="135">
        <v>60</v>
      </c>
      <c r="B171" s="135">
        <v>22300</v>
      </c>
      <c r="C171" s="136" t="s">
        <v>169</v>
      </c>
      <c r="D171" s="58"/>
      <c r="E171" s="58"/>
      <c r="F171" s="137">
        <f t="shared" si="12"/>
        <v>0</v>
      </c>
    </row>
    <row r="172" spans="1:6" s="173" customFormat="1" ht="24.75" x14ac:dyDescent="0.25">
      <c r="A172" s="59"/>
      <c r="B172" s="59" t="s">
        <v>68</v>
      </c>
      <c r="C172" s="97" t="s">
        <v>69</v>
      </c>
      <c r="D172" s="60">
        <f>SUM(D168:D171)</f>
        <v>0</v>
      </c>
      <c r="E172" s="60">
        <f>SUM(E168:E171)</f>
        <v>0</v>
      </c>
      <c r="F172" s="60">
        <f>SUM(F168:F171)</f>
        <v>0</v>
      </c>
    </row>
    <row r="173" spans="1:6" s="173" customFormat="1" x14ac:dyDescent="0.25">
      <c r="A173" s="142">
        <v>61</v>
      </c>
      <c r="B173" s="142">
        <v>31110</v>
      </c>
      <c r="C173" s="140" t="s">
        <v>131</v>
      </c>
      <c r="D173" s="58"/>
      <c r="E173" s="58"/>
      <c r="F173" s="137">
        <f t="shared" ref="F173:F176" si="13">D173-E173</f>
        <v>0</v>
      </c>
    </row>
    <row r="174" spans="1:6" s="173" customFormat="1" x14ac:dyDescent="0.25">
      <c r="A174" s="142">
        <v>62</v>
      </c>
      <c r="B174" s="142">
        <v>31121</v>
      </c>
      <c r="C174" s="140" t="s">
        <v>70</v>
      </c>
      <c r="D174" s="58"/>
      <c r="E174" s="58"/>
      <c r="F174" s="137">
        <f t="shared" si="13"/>
        <v>0</v>
      </c>
    </row>
    <row r="175" spans="1:6" s="173" customFormat="1" x14ac:dyDescent="0.25">
      <c r="A175" s="142">
        <v>63</v>
      </c>
      <c r="B175" s="142">
        <v>31123</v>
      </c>
      <c r="C175" s="140" t="s">
        <v>170</v>
      </c>
      <c r="D175" s="58"/>
      <c r="E175" s="58"/>
      <c r="F175" s="137">
        <f t="shared" si="13"/>
        <v>0</v>
      </c>
    </row>
    <row r="176" spans="1:6" s="173" customFormat="1" x14ac:dyDescent="0.25">
      <c r="A176" s="142">
        <v>64</v>
      </c>
      <c r="B176" s="142">
        <v>31126</v>
      </c>
      <c r="C176" s="140" t="s">
        <v>171</v>
      </c>
      <c r="D176" s="58"/>
      <c r="E176" s="58"/>
      <c r="F176" s="137">
        <f t="shared" si="13"/>
        <v>0</v>
      </c>
    </row>
    <row r="177" spans="1:6" s="173" customFormat="1" x14ac:dyDescent="0.25">
      <c r="A177" s="142"/>
      <c r="B177" s="142">
        <v>31129</v>
      </c>
      <c r="C177" s="140" t="s">
        <v>184</v>
      </c>
      <c r="D177" s="58"/>
      <c r="E177" s="58"/>
      <c r="F177" s="137"/>
    </row>
    <row r="178" spans="1:6" s="173" customFormat="1" x14ac:dyDescent="0.25">
      <c r="A178" s="142">
        <v>65</v>
      </c>
      <c r="B178" s="142">
        <v>31230</v>
      </c>
      <c r="C178" s="140" t="s">
        <v>71</v>
      </c>
      <c r="D178" s="58"/>
      <c r="E178" s="58"/>
      <c r="F178" s="137">
        <f t="shared" ref="F178:F182" si="14">D178-E178</f>
        <v>0</v>
      </c>
    </row>
    <row r="179" spans="1:6" s="173" customFormat="1" x14ac:dyDescent="0.25">
      <c r="A179" s="142">
        <v>66</v>
      </c>
      <c r="B179" s="142">
        <v>31240</v>
      </c>
      <c r="C179" s="140" t="s">
        <v>105</v>
      </c>
      <c r="D179" s="58"/>
      <c r="E179" s="58"/>
      <c r="F179" s="137">
        <f t="shared" si="14"/>
        <v>0</v>
      </c>
    </row>
    <row r="180" spans="1:6" s="173" customFormat="1" x14ac:dyDescent="0.25">
      <c r="A180" s="142">
        <v>67</v>
      </c>
      <c r="B180" s="142">
        <v>31250</v>
      </c>
      <c r="C180" s="140" t="s">
        <v>172</v>
      </c>
      <c r="D180" s="58"/>
      <c r="E180" s="58"/>
      <c r="F180" s="137">
        <f t="shared" si="14"/>
        <v>0</v>
      </c>
    </row>
    <row r="181" spans="1:6" s="173" customFormat="1" x14ac:dyDescent="0.25">
      <c r="A181" s="142">
        <v>68</v>
      </c>
      <c r="B181" s="143">
        <v>31260</v>
      </c>
      <c r="C181" s="144" t="s">
        <v>106</v>
      </c>
      <c r="D181" s="58"/>
      <c r="E181" s="58"/>
      <c r="F181" s="137">
        <f t="shared" si="14"/>
        <v>0</v>
      </c>
    </row>
    <row r="182" spans="1:6" s="173" customFormat="1" ht="24.75" x14ac:dyDescent="0.25">
      <c r="A182" s="142">
        <v>69</v>
      </c>
      <c r="B182" s="142">
        <v>31510</v>
      </c>
      <c r="C182" s="140" t="s">
        <v>173</v>
      </c>
      <c r="D182" s="58"/>
      <c r="E182" s="58"/>
      <c r="F182" s="137">
        <f t="shared" si="14"/>
        <v>0</v>
      </c>
    </row>
    <row r="183" spans="1:6" s="173" customFormat="1" x14ac:dyDescent="0.25">
      <c r="A183" s="142"/>
      <c r="B183" s="142">
        <v>31690</v>
      </c>
      <c r="C183" s="140" t="s">
        <v>183</v>
      </c>
      <c r="D183" s="58"/>
      <c r="E183" s="58"/>
      <c r="F183" s="137"/>
    </row>
    <row r="184" spans="1:6" s="173" customFormat="1" x14ac:dyDescent="0.25">
      <c r="A184" s="142">
        <v>70</v>
      </c>
      <c r="B184" s="143">
        <v>32110</v>
      </c>
      <c r="C184" s="145" t="s">
        <v>107</v>
      </c>
      <c r="D184" s="58"/>
      <c r="E184" s="58"/>
      <c r="F184" s="137">
        <f t="shared" ref="F184:F188" si="15">D184-E184</f>
        <v>0</v>
      </c>
    </row>
    <row r="185" spans="1:6" s="173" customFormat="1" x14ac:dyDescent="0.25">
      <c r="A185" s="142">
        <v>71</v>
      </c>
      <c r="B185" s="142">
        <v>32111</v>
      </c>
      <c r="C185" s="140" t="s">
        <v>174</v>
      </c>
      <c r="D185" s="58"/>
      <c r="E185" s="58"/>
      <c r="F185" s="137">
        <f t="shared" si="15"/>
        <v>0</v>
      </c>
    </row>
    <row r="186" spans="1:6" s="173" customFormat="1" ht="24" x14ac:dyDescent="0.25">
      <c r="A186" s="142">
        <v>72</v>
      </c>
      <c r="B186" s="143">
        <v>32140</v>
      </c>
      <c r="C186" s="145" t="s">
        <v>175</v>
      </c>
      <c r="D186" s="58"/>
      <c r="E186" s="58"/>
      <c r="F186" s="137">
        <f t="shared" si="15"/>
        <v>0</v>
      </c>
    </row>
    <row r="187" spans="1:6" s="173" customFormat="1" ht="24" x14ac:dyDescent="0.25">
      <c r="A187" s="142">
        <v>73</v>
      </c>
      <c r="B187" s="143">
        <v>34000</v>
      </c>
      <c r="C187" s="145" t="s">
        <v>132</v>
      </c>
      <c r="D187" s="58"/>
      <c r="E187" s="58"/>
      <c r="F187" s="137">
        <f t="shared" si="15"/>
        <v>0</v>
      </c>
    </row>
    <row r="188" spans="1:6" s="173" customFormat="1" x14ac:dyDescent="0.25">
      <c r="A188" s="59"/>
      <c r="B188" s="59" t="s">
        <v>72</v>
      </c>
      <c r="C188" s="97" t="s">
        <v>73</v>
      </c>
      <c r="D188" s="60">
        <f>SUM(D173:D187)</f>
        <v>0</v>
      </c>
      <c r="E188" s="60">
        <f>SUM(E173:E187)</f>
        <v>0</v>
      </c>
      <c r="F188" s="83">
        <f t="shared" si="15"/>
        <v>0</v>
      </c>
    </row>
    <row r="189" spans="1:6" x14ac:dyDescent="0.25">
      <c r="A189" s="65" t="s">
        <v>74</v>
      </c>
      <c r="B189" s="66"/>
      <c r="C189" s="67"/>
      <c r="D189" s="68">
        <f>D111+D162+D167+D172+D188</f>
        <v>177145.88999999996</v>
      </c>
      <c r="E189" s="68">
        <f>E111+E162+E167+E172+E188</f>
        <v>222964.93</v>
      </c>
      <c r="F189" s="68">
        <f>D189-E189</f>
        <v>-45819.040000000037</v>
      </c>
    </row>
    <row r="191" spans="1:6" x14ac:dyDescent="0.25">
      <c r="A191" s="128" t="s">
        <v>244</v>
      </c>
      <c r="B191" s="129"/>
      <c r="C191" s="129"/>
      <c r="D191" s="129"/>
      <c r="E191" s="129"/>
      <c r="F191" s="130"/>
    </row>
    <row r="192" spans="1:6" ht="36.75" x14ac:dyDescent="0.25">
      <c r="A192" s="69" t="s">
        <v>12</v>
      </c>
      <c r="B192" s="53" t="s">
        <v>31</v>
      </c>
      <c r="C192" s="53" t="s">
        <v>5</v>
      </c>
      <c r="D192" s="80" t="s">
        <v>177</v>
      </c>
      <c r="E192" s="80" t="s">
        <v>176</v>
      </c>
      <c r="F192" s="81" t="s">
        <v>32</v>
      </c>
    </row>
    <row r="193" spans="1:6" x14ac:dyDescent="0.25">
      <c r="A193" s="61">
        <v>1</v>
      </c>
      <c r="B193" s="61">
        <v>11111</v>
      </c>
      <c r="C193" s="96" t="s">
        <v>33</v>
      </c>
      <c r="D193" s="57">
        <v>3011.49</v>
      </c>
      <c r="E193" s="58">
        <v>0</v>
      </c>
      <c r="F193" s="82">
        <f>D193-E193</f>
        <v>3011.49</v>
      </c>
    </row>
    <row r="194" spans="1:6" ht="24.75" x14ac:dyDescent="0.25">
      <c r="A194" s="61">
        <v>2</v>
      </c>
      <c r="B194" s="61">
        <v>11121</v>
      </c>
      <c r="C194" s="96" t="s">
        <v>108</v>
      </c>
      <c r="D194" s="57">
        <v>202.11</v>
      </c>
      <c r="E194" s="58">
        <v>0</v>
      </c>
      <c r="F194" s="82">
        <f t="shared" ref="F194:F199" si="16">D194-E194</f>
        <v>202.11</v>
      </c>
    </row>
    <row r="195" spans="1:6" ht="24.75" x14ac:dyDescent="0.25">
      <c r="A195" s="61">
        <v>3</v>
      </c>
      <c r="B195" s="61">
        <v>11131</v>
      </c>
      <c r="C195" s="96" t="s">
        <v>109</v>
      </c>
      <c r="D195" s="57">
        <v>182.71</v>
      </c>
      <c r="E195" s="58">
        <v>0</v>
      </c>
      <c r="F195" s="82">
        <f t="shared" si="16"/>
        <v>182.71</v>
      </c>
    </row>
    <row r="196" spans="1:6" x14ac:dyDescent="0.25">
      <c r="A196" s="61">
        <v>4</v>
      </c>
      <c r="B196" s="61">
        <v>11151</v>
      </c>
      <c r="C196" s="96" t="s">
        <v>110</v>
      </c>
      <c r="D196" s="57"/>
      <c r="E196" s="58">
        <v>0</v>
      </c>
      <c r="F196" s="82">
        <f t="shared" si="16"/>
        <v>0</v>
      </c>
    </row>
    <row r="197" spans="1:6" x14ac:dyDescent="0.25">
      <c r="A197" s="61">
        <v>5</v>
      </c>
      <c r="B197" s="61">
        <v>11152</v>
      </c>
      <c r="C197" s="96" t="s">
        <v>114</v>
      </c>
      <c r="D197" s="57"/>
      <c r="E197" s="58">
        <v>0</v>
      </c>
      <c r="F197" s="82">
        <f t="shared" si="16"/>
        <v>0</v>
      </c>
    </row>
    <row r="198" spans="1:6" x14ac:dyDescent="0.25">
      <c r="A198" s="61">
        <v>6</v>
      </c>
      <c r="B198" s="61">
        <v>11211</v>
      </c>
      <c r="C198" s="96" t="s">
        <v>111</v>
      </c>
      <c r="D198" s="57">
        <v>257.5</v>
      </c>
      <c r="E198" s="58">
        <v>0</v>
      </c>
      <c r="F198" s="82">
        <f t="shared" si="16"/>
        <v>257.5</v>
      </c>
    </row>
    <row r="199" spans="1:6" ht="24.75" x14ac:dyDescent="0.25">
      <c r="A199" s="61">
        <v>7</v>
      </c>
      <c r="B199" s="61">
        <v>11311</v>
      </c>
      <c r="C199" s="96" t="s">
        <v>112</v>
      </c>
      <c r="D199" s="57">
        <v>182.71</v>
      </c>
      <c r="E199" s="58">
        <v>0</v>
      </c>
      <c r="F199" s="82">
        <f t="shared" si="16"/>
        <v>182.71</v>
      </c>
    </row>
    <row r="200" spans="1:6" ht="24.75" x14ac:dyDescent="0.25">
      <c r="A200" s="61">
        <v>8</v>
      </c>
      <c r="B200" s="61">
        <v>11411</v>
      </c>
      <c r="C200" s="96" t="s">
        <v>115</v>
      </c>
      <c r="D200" s="57"/>
      <c r="E200" s="58">
        <v>0</v>
      </c>
      <c r="F200" s="82">
        <f>D200-E200</f>
        <v>0</v>
      </c>
    </row>
    <row r="201" spans="1:6" x14ac:dyDescent="0.25">
      <c r="A201" s="61">
        <v>9</v>
      </c>
      <c r="B201" s="61">
        <v>11416</v>
      </c>
      <c r="C201" s="96" t="s">
        <v>116</v>
      </c>
      <c r="D201" s="57"/>
      <c r="E201" s="58">
        <v>0</v>
      </c>
      <c r="F201" s="82">
        <f>D201-E201</f>
        <v>0</v>
      </c>
    </row>
    <row r="202" spans="1:6" ht="24.75" x14ac:dyDescent="0.25">
      <c r="A202" s="61">
        <v>10</v>
      </c>
      <c r="B202" s="61">
        <v>11418</v>
      </c>
      <c r="C202" s="96" t="s">
        <v>124</v>
      </c>
      <c r="D202" s="57"/>
      <c r="E202" s="58">
        <v>0</v>
      </c>
      <c r="F202" s="82">
        <f>D202-E202</f>
        <v>0</v>
      </c>
    </row>
    <row r="203" spans="1:6" ht="36.75" x14ac:dyDescent="0.25">
      <c r="A203" s="61">
        <v>11</v>
      </c>
      <c r="B203" s="61">
        <v>11431</v>
      </c>
      <c r="C203" s="96" t="s">
        <v>117</v>
      </c>
      <c r="D203" s="57"/>
      <c r="E203" s="58">
        <v>0</v>
      </c>
      <c r="F203" s="82">
        <f>D203-E203</f>
        <v>0</v>
      </c>
    </row>
    <row r="204" spans="1:6" x14ac:dyDescent="0.25">
      <c r="A204" s="61">
        <v>12</v>
      </c>
      <c r="B204" s="61">
        <v>11611</v>
      </c>
      <c r="C204" s="96" t="s">
        <v>113</v>
      </c>
      <c r="D204" s="57"/>
      <c r="E204" s="58">
        <v>0</v>
      </c>
      <c r="F204" s="82">
        <f t="shared" ref="F204:F205" si="17">D204-E204</f>
        <v>0</v>
      </c>
    </row>
    <row r="205" spans="1:6" ht="24.75" x14ac:dyDescent="0.25">
      <c r="A205" s="54">
        <v>13</v>
      </c>
      <c r="B205" s="54">
        <v>11900</v>
      </c>
      <c r="C205" s="98" t="s">
        <v>34</v>
      </c>
      <c r="D205" s="57"/>
      <c r="E205" s="58">
        <v>0</v>
      </c>
      <c r="F205" s="82">
        <f t="shared" si="17"/>
        <v>0</v>
      </c>
    </row>
    <row r="206" spans="1:6" x14ac:dyDescent="0.25">
      <c r="A206" s="59"/>
      <c r="B206" s="59" t="s">
        <v>35</v>
      </c>
      <c r="C206" s="97" t="s">
        <v>36</v>
      </c>
      <c r="D206" s="60">
        <f>SUM(D193:D205)</f>
        <v>3836.52</v>
      </c>
      <c r="E206" s="60">
        <f>SUM(E193:E205)</f>
        <v>0</v>
      </c>
      <c r="F206" s="60">
        <f>SUM(F193:F205)</f>
        <v>3836.52</v>
      </c>
    </row>
    <row r="207" spans="1:6" ht="24.75" x14ac:dyDescent="0.25">
      <c r="A207" s="61">
        <v>13</v>
      </c>
      <c r="B207" s="61">
        <v>13140</v>
      </c>
      <c r="C207" s="96" t="s">
        <v>125</v>
      </c>
      <c r="D207" s="57"/>
      <c r="E207" s="58">
        <v>0</v>
      </c>
      <c r="F207" s="82">
        <f t="shared" ref="F207:F256" si="18">D207-E207</f>
        <v>0</v>
      </c>
    </row>
    <row r="208" spans="1:6" ht="36.75" x14ac:dyDescent="0.25">
      <c r="A208" s="61">
        <v>14</v>
      </c>
      <c r="B208" s="61">
        <v>13141</v>
      </c>
      <c r="C208" s="96" t="s">
        <v>163</v>
      </c>
      <c r="D208" s="57"/>
      <c r="E208" s="58">
        <v>0</v>
      </c>
      <c r="F208" s="82">
        <f t="shared" si="18"/>
        <v>0</v>
      </c>
    </row>
    <row r="209" spans="1:6" x14ac:dyDescent="0.25">
      <c r="A209" s="61"/>
      <c r="B209" s="61">
        <v>13142</v>
      </c>
      <c r="C209" s="89" t="s">
        <v>126</v>
      </c>
      <c r="D209" s="57"/>
      <c r="E209" s="58">
        <v>0</v>
      </c>
      <c r="F209" s="82">
        <f t="shared" si="18"/>
        <v>0</v>
      </c>
    </row>
    <row r="210" spans="1:6" ht="36.75" x14ac:dyDescent="0.25">
      <c r="A210" s="61">
        <v>15</v>
      </c>
      <c r="B210" s="61">
        <v>13143</v>
      </c>
      <c r="C210" s="96" t="s">
        <v>127</v>
      </c>
      <c r="D210" s="57"/>
      <c r="E210" s="58">
        <v>0</v>
      </c>
      <c r="F210" s="82">
        <f t="shared" si="18"/>
        <v>0</v>
      </c>
    </row>
    <row r="211" spans="1:6" x14ac:dyDescent="0.25">
      <c r="A211" s="61">
        <v>16</v>
      </c>
      <c r="B211" s="61">
        <v>13310</v>
      </c>
      <c r="C211" s="96" t="s">
        <v>37</v>
      </c>
      <c r="D211" s="57"/>
      <c r="E211" s="58">
        <v>0</v>
      </c>
      <c r="F211" s="82">
        <f t="shared" si="18"/>
        <v>0</v>
      </c>
    </row>
    <row r="212" spans="1:6" x14ac:dyDescent="0.25">
      <c r="A212" s="61">
        <v>17</v>
      </c>
      <c r="B212" s="61">
        <v>13320</v>
      </c>
      <c r="C212" s="96" t="s">
        <v>38</v>
      </c>
      <c r="D212" s="57"/>
      <c r="E212" s="58">
        <v>0</v>
      </c>
      <c r="F212" s="82">
        <f t="shared" si="18"/>
        <v>0</v>
      </c>
    </row>
    <row r="213" spans="1:6" x14ac:dyDescent="0.25">
      <c r="A213" s="61">
        <v>18</v>
      </c>
      <c r="B213" s="61">
        <v>13330</v>
      </c>
      <c r="C213" s="96" t="s">
        <v>39</v>
      </c>
      <c r="D213" s="57"/>
      <c r="E213" s="58">
        <v>0</v>
      </c>
      <c r="F213" s="82">
        <f t="shared" si="18"/>
        <v>0</v>
      </c>
    </row>
    <row r="214" spans="1:6" ht="24.75" x14ac:dyDescent="0.25">
      <c r="A214" s="61">
        <v>19</v>
      </c>
      <c r="B214" s="61">
        <v>13430</v>
      </c>
      <c r="C214" s="96" t="s">
        <v>89</v>
      </c>
      <c r="D214" s="57"/>
      <c r="E214" s="58">
        <v>0</v>
      </c>
      <c r="F214" s="82">
        <f t="shared" si="18"/>
        <v>0</v>
      </c>
    </row>
    <row r="215" spans="1:6" ht="36.75" x14ac:dyDescent="0.25">
      <c r="A215" s="61">
        <v>20</v>
      </c>
      <c r="B215" s="61">
        <v>13445</v>
      </c>
      <c r="C215" s="96" t="s">
        <v>96</v>
      </c>
      <c r="D215" s="57"/>
      <c r="E215" s="58">
        <v>0</v>
      </c>
      <c r="F215" s="82">
        <f t="shared" si="18"/>
        <v>0</v>
      </c>
    </row>
    <row r="216" spans="1:6" ht="24.75" x14ac:dyDescent="0.25">
      <c r="A216" s="61">
        <v>21</v>
      </c>
      <c r="B216" s="61">
        <v>13450</v>
      </c>
      <c r="C216" s="96" t="s">
        <v>40</v>
      </c>
      <c r="D216" s="57"/>
      <c r="E216" s="58">
        <v>0</v>
      </c>
      <c r="F216" s="82">
        <f t="shared" si="18"/>
        <v>0</v>
      </c>
    </row>
    <row r="217" spans="1:6" x14ac:dyDescent="0.25">
      <c r="A217" s="61">
        <v>22</v>
      </c>
      <c r="B217" s="61">
        <v>13460</v>
      </c>
      <c r="C217" s="96" t="s">
        <v>41</v>
      </c>
      <c r="D217" s="57"/>
      <c r="E217" s="58">
        <v>0</v>
      </c>
      <c r="F217" s="82">
        <f t="shared" si="18"/>
        <v>0</v>
      </c>
    </row>
    <row r="218" spans="1:6" x14ac:dyDescent="0.25">
      <c r="A218" s="61">
        <v>23</v>
      </c>
      <c r="B218" s="61">
        <v>13470</v>
      </c>
      <c r="C218" s="96" t="s">
        <v>42</v>
      </c>
      <c r="D218" s="57"/>
      <c r="E218" s="58">
        <v>0</v>
      </c>
      <c r="F218" s="82">
        <f t="shared" si="18"/>
        <v>0</v>
      </c>
    </row>
    <row r="219" spans="1:6" ht="24.75" x14ac:dyDescent="0.25">
      <c r="A219" s="61">
        <v>24</v>
      </c>
      <c r="B219" s="61">
        <v>13475</v>
      </c>
      <c r="C219" s="96" t="s">
        <v>97</v>
      </c>
      <c r="D219" s="57"/>
      <c r="E219" s="58">
        <v>0</v>
      </c>
      <c r="F219" s="82">
        <f t="shared" si="18"/>
        <v>0</v>
      </c>
    </row>
    <row r="220" spans="1:6" x14ac:dyDescent="0.25">
      <c r="A220" s="61">
        <v>25</v>
      </c>
      <c r="B220" s="61">
        <v>13480</v>
      </c>
      <c r="C220" s="96" t="s">
        <v>43</v>
      </c>
      <c r="D220" s="57"/>
      <c r="E220" s="58">
        <v>0</v>
      </c>
      <c r="F220" s="82">
        <f t="shared" si="18"/>
        <v>0</v>
      </c>
    </row>
    <row r="221" spans="1:6" x14ac:dyDescent="0.25">
      <c r="A221" s="61">
        <v>26</v>
      </c>
      <c r="B221" s="61">
        <v>13501</v>
      </c>
      <c r="C221" s="96" t="s">
        <v>44</v>
      </c>
      <c r="D221" s="57"/>
      <c r="E221" s="58">
        <v>0</v>
      </c>
      <c r="F221" s="82">
        <f t="shared" si="18"/>
        <v>0</v>
      </c>
    </row>
    <row r="222" spans="1:6" x14ac:dyDescent="0.25">
      <c r="A222" s="61">
        <v>27</v>
      </c>
      <c r="B222" s="61">
        <v>13503</v>
      </c>
      <c r="C222" s="96" t="s">
        <v>98</v>
      </c>
      <c r="D222" s="57"/>
      <c r="E222" s="58">
        <v>0</v>
      </c>
      <c r="F222" s="82">
        <f t="shared" si="18"/>
        <v>0</v>
      </c>
    </row>
    <row r="223" spans="1:6" x14ac:dyDescent="0.25">
      <c r="A223" s="61"/>
      <c r="B223" s="54">
        <v>13504</v>
      </c>
      <c r="C223" s="54" t="s">
        <v>128</v>
      </c>
      <c r="D223" s="57"/>
      <c r="E223" s="58">
        <v>0</v>
      </c>
      <c r="F223" s="82">
        <f t="shared" si="18"/>
        <v>0</v>
      </c>
    </row>
    <row r="224" spans="1:6" x14ac:dyDescent="0.25">
      <c r="A224" s="61">
        <v>28</v>
      </c>
      <c r="B224" s="61">
        <v>13509</v>
      </c>
      <c r="C224" s="96" t="s">
        <v>45</v>
      </c>
      <c r="D224" s="57"/>
      <c r="E224" s="58">
        <v>0</v>
      </c>
      <c r="F224" s="82">
        <f t="shared" si="18"/>
        <v>0</v>
      </c>
    </row>
    <row r="225" spans="1:6" x14ac:dyDescent="0.25">
      <c r="A225" s="61">
        <v>29</v>
      </c>
      <c r="B225" s="61">
        <v>13511</v>
      </c>
      <c r="C225" s="96" t="s">
        <v>129</v>
      </c>
      <c r="D225" s="57"/>
      <c r="E225" s="58">
        <v>0</v>
      </c>
      <c r="F225" s="82">
        <f t="shared" si="18"/>
        <v>0</v>
      </c>
    </row>
    <row r="226" spans="1:6" ht="24.75" x14ac:dyDescent="0.25">
      <c r="A226" s="61"/>
      <c r="B226" s="61">
        <v>13512</v>
      </c>
      <c r="C226" s="96" t="s">
        <v>179</v>
      </c>
      <c r="D226" s="57"/>
      <c r="E226" s="58">
        <v>0</v>
      </c>
      <c r="F226" s="82">
        <f t="shared" si="18"/>
        <v>0</v>
      </c>
    </row>
    <row r="227" spans="1:6" x14ac:dyDescent="0.25">
      <c r="A227" s="61">
        <v>30</v>
      </c>
      <c r="B227" s="61">
        <v>13610</v>
      </c>
      <c r="C227" s="96" t="s">
        <v>46</v>
      </c>
      <c r="D227" s="57"/>
      <c r="E227" s="58">
        <v>269.26</v>
      </c>
      <c r="F227" s="82">
        <f t="shared" si="18"/>
        <v>-269.26</v>
      </c>
    </row>
    <row r="228" spans="1:6" ht="24.75" x14ac:dyDescent="0.25">
      <c r="A228" s="61">
        <v>31</v>
      </c>
      <c r="B228" s="61">
        <v>13611</v>
      </c>
      <c r="C228" s="96" t="s">
        <v>99</v>
      </c>
      <c r="D228" s="57"/>
      <c r="E228" s="58">
        <v>0</v>
      </c>
      <c r="F228" s="82">
        <f t="shared" si="18"/>
        <v>0</v>
      </c>
    </row>
    <row r="229" spans="1:6" ht="24.75" x14ac:dyDescent="0.25">
      <c r="A229" s="61">
        <v>32</v>
      </c>
      <c r="B229" s="61">
        <v>13620</v>
      </c>
      <c r="C229" s="96" t="s">
        <v>47</v>
      </c>
      <c r="D229" s="57">
        <v>65</v>
      </c>
      <c r="E229" s="58">
        <v>143.9</v>
      </c>
      <c r="F229" s="82">
        <f t="shared" si="18"/>
        <v>-78.900000000000006</v>
      </c>
    </row>
    <row r="230" spans="1:6" x14ac:dyDescent="0.25">
      <c r="A230" s="61">
        <v>33</v>
      </c>
      <c r="B230" s="61">
        <v>13630</v>
      </c>
      <c r="C230" s="96" t="s">
        <v>48</v>
      </c>
      <c r="D230" s="57"/>
      <c r="E230" s="58">
        <v>0</v>
      </c>
      <c r="F230" s="82">
        <f t="shared" si="18"/>
        <v>0</v>
      </c>
    </row>
    <row r="231" spans="1:6" x14ac:dyDescent="0.25">
      <c r="A231" s="61">
        <v>34</v>
      </c>
      <c r="B231" s="61">
        <v>13640</v>
      </c>
      <c r="C231" s="96" t="s">
        <v>49</v>
      </c>
      <c r="D231" s="57"/>
      <c r="E231" s="58">
        <v>0</v>
      </c>
      <c r="F231" s="82">
        <f t="shared" si="18"/>
        <v>0</v>
      </c>
    </row>
    <row r="232" spans="1:6" x14ac:dyDescent="0.25">
      <c r="A232" s="61">
        <v>35</v>
      </c>
      <c r="B232" s="61">
        <v>13720</v>
      </c>
      <c r="C232" s="96" t="s">
        <v>50</v>
      </c>
      <c r="D232" s="57"/>
      <c r="E232" s="58">
        <v>0</v>
      </c>
      <c r="F232" s="82">
        <f t="shared" si="18"/>
        <v>0</v>
      </c>
    </row>
    <row r="233" spans="1:6" x14ac:dyDescent="0.25">
      <c r="A233" s="61">
        <v>36</v>
      </c>
      <c r="B233" s="61">
        <v>13760</v>
      </c>
      <c r="C233" s="96" t="s">
        <v>51</v>
      </c>
      <c r="D233" s="57"/>
      <c r="E233" s="58">
        <v>0</v>
      </c>
      <c r="F233" s="82">
        <f t="shared" si="18"/>
        <v>0</v>
      </c>
    </row>
    <row r="234" spans="1:6" ht="24.75" x14ac:dyDescent="0.25">
      <c r="A234" s="61">
        <v>37</v>
      </c>
      <c r="B234" s="61">
        <v>13780</v>
      </c>
      <c r="C234" s="96" t="s">
        <v>164</v>
      </c>
      <c r="D234" s="57"/>
      <c r="E234" s="58">
        <v>0</v>
      </c>
      <c r="F234" s="82">
        <f t="shared" si="18"/>
        <v>0</v>
      </c>
    </row>
    <row r="235" spans="1:6" ht="24.75" x14ac:dyDescent="0.25">
      <c r="A235" s="61">
        <v>38</v>
      </c>
      <c r="B235" s="61">
        <v>13810</v>
      </c>
      <c r="C235" s="96" t="s">
        <v>165</v>
      </c>
      <c r="D235" s="57"/>
      <c r="E235" s="58">
        <v>0</v>
      </c>
      <c r="F235" s="82">
        <f t="shared" si="18"/>
        <v>0</v>
      </c>
    </row>
    <row r="236" spans="1:6" x14ac:dyDescent="0.25">
      <c r="A236" s="61">
        <v>39</v>
      </c>
      <c r="B236" s="61">
        <v>13820</v>
      </c>
      <c r="C236" s="96" t="s">
        <v>90</v>
      </c>
      <c r="D236" s="57"/>
      <c r="E236" s="58">
        <v>0</v>
      </c>
      <c r="F236" s="82">
        <f t="shared" si="18"/>
        <v>0</v>
      </c>
    </row>
    <row r="237" spans="1:6" x14ac:dyDescent="0.25">
      <c r="A237" s="61">
        <v>40</v>
      </c>
      <c r="B237" s="61">
        <v>13950</v>
      </c>
      <c r="C237" s="96" t="s">
        <v>52</v>
      </c>
      <c r="D237" s="57"/>
      <c r="E237" s="58">
        <v>0</v>
      </c>
      <c r="F237" s="82">
        <f t="shared" si="18"/>
        <v>0</v>
      </c>
    </row>
    <row r="238" spans="1:6" x14ac:dyDescent="0.25">
      <c r="A238" s="61">
        <v>41</v>
      </c>
      <c r="B238" s="61">
        <v>13951</v>
      </c>
      <c r="C238" s="96" t="s">
        <v>52</v>
      </c>
      <c r="D238" s="57"/>
      <c r="E238" s="58">
        <v>0</v>
      </c>
      <c r="F238" s="82">
        <f t="shared" si="18"/>
        <v>0</v>
      </c>
    </row>
    <row r="239" spans="1:6" ht="24.75" x14ac:dyDescent="0.25">
      <c r="A239" s="61"/>
      <c r="B239" s="61">
        <v>13952</v>
      </c>
      <c r="C239" s="96" t="s">
        <v>180</v>
      </c>
      <c r="D239" s="57"/>
      <c r="E239" s="58">
        <v>0</v>
      </c>
      <c r="F239" s="82">
        <f t="shared" si="18"/>
        <v>0</v>
      </c>
    </row>
    <row r="240" spans="1:6" ht="24.75" x14ac:dyDescent="0.25">
      <c r="A240" s="61">
        <v>42</v>
      </c>
      <c r="B240" s="61">
        <v>13954</v>
      </c>
      <c r="C240" s="96" t="s">
        <v>100</v>
      </c>
      <c r="D240" s="57"/>
      <c r="E240" s="58">
        <v>0</v>
      </c>
      <c r="F240" s="82">
        <f t="shared" si="18"/>
        <v>0</v>
      </c>
    </row>
    <row r="241" spans="1:6" ht="24.75" x14ac:dyDescent="0.25">
      <c r="A241" s="61">
        <v>43</v>
      </c>
      <c r="B241" s="61">
        <v>14010</v>
      </c>
      <c r="C241" s="96" t="s">
        <v>166</v>
      </c>
      <c r="D241" s="57"/>
      <c r="E241" s="58">
        <v>0</v>
      </c>
      <c r="F241" s="82">
        <f t="shared" si="18"/>
        <v>0</v>
      </c>
    </row>
    <row r="242" spans="1:6" ht="24.75" x14ac:dyDescent="0.25">
      <c r="A242" s="61">
        <v>44</v>
      </c>
      <c r="B242" s="61">
        <v>14022</v>
      </c>
      <c r="C242" s="96" t="s">
        <v>101</v>
      </c>
      <c r="D242" s="57"/>
      <c r="E242" s="58">
        <v>0</v>
      </c>
      <c r="F242" s="82">
        <f t="shared" si="18"/>
        <v>0</v>
      </c>
    </row>
    <row r="243" spans="1:6" ht="24.75" x14ac:dyDescent="0.25">
      <c r="A243" s="61">
        <v>45</v>
      </c>
      <c r="B243" s="61">
        <v>14023</v>
      </c>
      <c r="C243" s="96" t="s">
        <v>167</v>
      </c>
      <c r="D243" s="57"/>
      <c r="E243" s="58">
        <v>0</v>
      </c>
      <c r="F243" s="82">
        <f t="shared" si="18"/>
        <v>0</v>
      </c>
    </row>
    <row r="244" spans="1:6" ht="24.75" x14ac:dyDescent="0.25">
      <c r="A244" s="61">
        <v>46</v>
      </c>
      <c r="B244" s="61">
        <v>14024</v>
      </c>
      <c r="C244" s="96" t="s">
        <v>53</v>
      </c>
      <c r="D244" s="57"/>
      <c r="E244" s="58">
        <v>0</v>
      </c>
      <c r="F244" s="82">
        <f t="shared" si="18"/>
        <v>0</v>
      </c>
    </row>
    <row r="245" spans="1:6" ht="24.75" x14ac:dyDescent="0.25">
      <c r="A245" s="61">
        <v>47</v>
      </c>
      <c r="B245" s="61">
        <v>14026</v>
      </c>
      <c r="C245" s="96" t="s">
        <v>168</v>
      </c>
      <c r="D245" s="57"/>
      <c r="E245" s="58">
        <v>0</v>
      </c>
      <c r="F245" s="82">
        <f t="shared" si="18"/>
        <v>0</v>
      </c>
    </row>
    <row r="246" spans="1:6" ht="24.75" x14ac:dyDescent="0.25">
      <c r="A246" s="61"/>
      <c r="B246" s="54">
        <v>14027</v>
      </c>
      <c r="C246" s="98" t="s">
        <v>181</v>
      </c>
      <c r="D246" s="57"/>
      <c r="E246" s="58">
        <v>0</v>
      </c>
      <c r="F246" s="82">
        <f t="shared" si="18"/>
        <v>0</v>
      </c>
    </row>
    <row r="247" spans="1:6" x14ac:dyDescent="0.25">
      <c r="A247" s="61"/>
      <c r="B247" s="54">
        <v>14030</v>
      </c>
      <c r="C247" s="54" t="s">
        <v>130</v>
      </c>
      <c r="D247" s="57"/>
      <c r="E247" s="58">
        <v>0</v>
      </c>
      <c r="F247" s="82">
        <f t="shared" si="18"/>
        <v>0</v>
      </c>
    </row>
    <row r="248" spans="1:6" ht="24.75" x14ac:dyDescent="0.25">
      <c r="A248" s="61">
        <v>48</v>
      </c>
      <c r="B248" s="61">
        <v>14032</v>
      </c>
      <c r="C248" s="96" t="s">
        <v>178</v>
      </c>
      <c r="D248" s="57"/>
      <c r="E248" s="58">
        <v>0</v>
      </c>
      <c r="F248" s="82">
        <f t="shared" si="18"/>
        <v>0</v>
      </c>
    </row>
    <row r="249" spans="1:6" x14ac:dyDescent="0.25">
      <c r="A249" s="61">
        <v>49</v>
      </c>
      <c r="B249" s="61">
        <v>14040</v>
      </c>
      <c r="C249" s="96" t="s">
        <v>54</v>
      </c>
      <c r="D249" s="57"/>
      <c r="E249" s="58">
        <v>0</v>
      </c>
      <c r="F249" s="82">
        <f t="shared" si="18"/>
        <v>0</v>
      </c>
    </row>
    <row r="250" spans="1:6" x14ac:dyDescent="0.25">
      <c r="A250" s="61">
        <v>50</v>
      </c>
      <c r="B250" s="61">
        <v>14050</v>
      </c>
      <c r="C250" s="96" t="s">
        <v>55</v>
      </c>
      <c r="D250" s="57"/>
      <c r="E250" s="58">
        <v>0</v>
      </c>
      <c r="F250" s="82">
        <f t="shared" si="18"/>
        <v>0</v>
      </c>
    </row>
    <row r="251" spans="1:6" ht="36.75" x14ac:dyDescent="0.25">
      <c r="A251" s="61">
        <v>51</v>
      </c>
      <c r="B251" s="61">
        <v>14060</v>
      </c>
      <c r="C251" s="96" t="s">
        <v>102</v>
      </c>
      <c r="D251" s="57"/>
      <c r="E251" s="58">
        <v>0</v>
      </c>
      <c r="F251" s="82">
        <f t="shared" si="18"/>
        <v>0</v>
      </c>
    </row>
    <row r="252" spans="1:6" x14ac:dyDescent="0.25">
      <c r="A252" s="61">
        <v>52</v>
      </c>
      <c r="B252" s="61">
        <v>14210</v>
      </c>
      <c r="C252" s="96" t="s">
        <v>56</v>
      </c>
      <c r="D252" s="57"/>
      <c r="E252" s="58">
        <v>0</v>
      </c>
      <c r="F252" s="82">
        <f t="shared" si="18"/>
        <v>0</v>
      </c>
    </row>
    <row r="253" spans="1:6" ht="24.75" x14ac:dyDescent="0.25">
      <c r="A253" s="61">
        <v>53</v>
      </c>
      <c r="B253" s="55">
        <v>14230</v>
      </c>
      <c r="C253" s="96" t="s">
        <v>57</v>
      </c>
      <c r="D253" s="57"/>
      <c r="E253" s="58">
        <v>197.6</v>
      </c>
      <c r="F253" s="82">
        <f t="shared" si="18"/>
        <v>-197.6</v>
      </c>
    </row>
    <row r="254" spans="1:6" ht="24.75" x14ac:dyDescent="0.25">
      <c r="A254" s="61">
        <v>54</v>
      </c>
      <c r="B254" s="61">
        <v>14310</v>
      </c>
      <c r="C254" s="96" t="s">
        <v>103</v>
      </c>
      <c r="D254" s="57"/>
      <c r="E254" s="58">
        <v>21.9</v>
      </c>
      <c r="F254" s="82">
        <f t="shared" si="18"/>
        <v>-21.9</v>
      </c>
    </row>
    <row r="255" spans="1:6" x14ac:dyDescent="0.25">
      <c r="A255" s="54"/>
      <c r="B255" s="54">
        <v>14410</v>
      </c>
      <c r="C255" s="61" t="s">
        <v>58</v>
      </c>
      <c r="D255" s="57"/>
      <c r="E255" s="58">
        <v>0</v>
      </c>
      <c r="F255" s="82">
        <f t="shared" si="18"/>
        <v>0</v>
      </c>
    </row>
    <row r="256" spans="1:6" x14ac:dyDescent="0.25">
      <c r="A256" s="54"/>
      <c r="B256" s="54">
        <v>14415</v>
      </c>
      <c r="C256" s="61" t="s">
        <v>182</v>
      </c>
      <c r="D256" s="57"/>
      <c r="E256" s="58">
        <v>0</v>
      </c>
      <c r="F256" s="82">
        <f t="shared" si="18"/>
        <v>0</v>
      </c>
    </row>
    <row r="257" spans="1:6" x14ac:dyDescent="0.25">
      <c r="A257" s="59"/>
      <c r="B257" s="59" t="s">
        <v>59</v>
      </c>
      <c r="C257" s="97" t="s">
        <v>60</v>
      </c>
      <c r="D257" s="60">
        <f>SUM(D207:D256)</f>
        <v>65</v>
      </c>
      <c r="E257" s="60">
        <f>SUM(E207:E256)</f>
        <v>632.66</v>
      </c>
      <c r="F257" s="60">
        <f>SUM(F207:F254)</f>
        <v>-567.66</v>
      </c>
    </row>
    <row r="258" spans="1:6" x14ac:dyDescent="0.25">
      <c r="A258" s="134">
        <v>55</v>
      </c>
      <c r="B258" s="135">
        <v>13210</v>
      </c>
      <c r="C258" s="136" t="s">
        <v>61</v>
      </c>
      <c r="D258" s="58"/>
      <c r="E258" s="58"/>
      <c r="F258" s="137">
        <f>D258-E258</f>
        <v>0</v>
      </c>
    </row>
    <row r="259" spans="1:6" x14ac:dyDescent="0.25">
      <c r="A259" s="138">
        <v>56</v>
      </c>
      <c r="B259" s="139">
        <v>13220</v>
      </c>
      <c r="C259" s="140" t="s">
        <v>62</v>
      </c>
      <c r="D259" s="85"/>
      <c r="E259" s="85"/>
      <c r="F259" s="137">
        <f t="shared" ref="F259:F261" si="19">D259-E259</f>
        <v>0</v>
      </c>
    </row>
    <row r="260" spans="1:6" x14ac:dyDescent="0.25">
      <c r="A260" s="134">
        <v>57</v>
      </c>
      <c r="B260" s="135">
        <v>13230</v>
      </c>
      <c r="C260" s="136" t="s">
        <v>63</v>
      </c>
      <c r="D260" s="58"/>
      <c r="E260" s="58"/>
      <c r="F260" s="137">
        <f t="shared" si="19"/>
        <v>0</v>
      </c>
    </row>
    <row r="261" spans="1:6" x14ac:dyDescent="0.25">
      <c r="A261" s="138">
        <v>58</v>
      </c>
      <c r="B261" s="141">
        <v>13250</v>
      </c>
      <c r="C261" s="140" t="s">
        <v>64</v>
      </c>
      <c r="D261" s="104"/>
      <c r="E261" s="104"/>
      <c r="F261" s="137">
        <f t="shared" si="19"/>
        <v>0</v>
      </c>
    </row>
    <row r="262" spans="1:6" x14ac:dyDescent="0.25">
      <c r="A262" s="71"/>
      <c r="B262" s="59" t="s">
        <v>65</v>
      </c>
      <c r="C262" s="97" t="s">
        <v>66</v>
      </c>
      <c r="D262" s="60">
        <f>SUM(D258:D261)</f>
        <v>0</v>
      </c>
      <c r="E262" s="60">
        <f>SUM(E258:E261)</f>
        <v>0</v>
      </c>
      <c r="F262" s="60">
        <f>SUM(F258:F261)</f>
        <v>0</v>
      </c>
    </row>
    <row r="263" spans="1:6" x14ac:dyDescent="0.25">
      <c r="A263" s="135">
        <v>59</v>
      </c>
      <c r="B263" s="135">
        <v>21110</v>
      </c>
      <c r="C263" s="135" t="s">
        <v>123</v>
      </c>
      <c r="D263" s="58"/>
      <c r="E263" s="58"/>
      <c r="F263" s="137">
        <f t="shared" ref="F263:F266" si="20">D263-E263</f>
        <v>0</v>
      </c>
    </row>
    <row r="264" spans="1:6" x14ac:dyDescent="0.25">
      <c r="A264" s="135"/>
      <c r="B264" s="135">
        <v>21200</v>
      </c>
      <c r="C264" s="135" t="s">
        <v>67</v>
      </c>
      <c r="D264" s="58"/>
      <c r="E264" s="58"/>
      <c r="F264" s="137">
        <f t="shared" si="20"/>
        <v>0</v>
      </c>
    </row>
    <row r="265" spans="1:6" ht="24.75" x14ac:dyDescent="0.25">
      <c r="A265" s="135">
        <v>59</v>
      </c>
      <c r="B265" s="135">
        <v>22202</v>
      </c>
      <c r="C265" s="136" t="s">
        <v>104</v>
      </c>
      <c r="D265" s="58"/>
      <c r="E265" s="58"/>
      <c r="F265" s="137">
        <f t="shared" si="20"/>
        <v>0</v>
      </c>
    </row>
    <row r="266" spans="1:6" x14ac:dyDescent="0.25">
      <c r="A266" s="135">
        <v>60</v>
      </c>
      <c r="B266" s="135">
        <v>22300</v>
      </c>
      <c r="C266" s="136" t="s">
        <v>169</v>
      </c>
      <c r="D266" s="58"/>
      <c r="E266" s="58"/>
      <c r="F266" s="137">
        <f t="shared" si="20"/>
        <v>0</v>
      </c>
    </row>
    <row r="267" spans="1:6" ht="24.75" x14ac:dyDescent="0.25">
      <c r="A267" s="59"/>
      <c r="B267" s="59" t="s">
        <v>68</v>
      </c>
      <c r="C267" s="97" t="s">
        <v>69</v>
      </c>
      <c r="D267" s="60">
        <f>SUM(D263:D266)</f>
        <v>0</v>
      </c>
      <c r="E267" s="60">
        <f>SUM(E263:E266)</f>
        <v>0</v>
      </c>
      <c r="F267" s="60">
        <f>SUM(F263:F266)</f>
        <v>0</v>
      </c>
    </row>
    <row r="268" spans="1:6" x14ac:dyDescent="0.25">
      <c r="A268" s="142">
        <v>61</v>
      </c>
      <c r="B268" s="142">
        <v>31110</v>
      </c>
      <c r="C268" s="140" t="s">
        <v>131</v>
      </c>
      <c r="D268" s="58"/>
      <c r="E268" s="58"/>
      <c r="F268" s="137">
        <f t="shared" ref="F268:F271" si="21">D268-E268</f>
        <v>0</v>
      </c>
    </row>
    <row r="269" spans="1:6" x14ac:dyDescent="0.25">
      <c r="A269" s="142">
        <v>62</v>
      </c>
      <c r="B269" s="142">
        <v>31121</v>
      </c>
      <c r="C269" s="140" t="s">
        <v>70</v>
      </c>
      <c r="D269" s="58"/>
      <c r="E269" s="58"/>
      <c r="F269" s="137">
        <f t="shared" si="21"/>
        <v>0</v>
      </c>
    </row>
    <row r="270" spans="1:6" x14ac:dyDescent="0.25">
      <c r="A270" s="142">
        <v>63</v>
      </c>
      <c r="B270" s="142">
        <v>31123</v>
      </c>
      <c r="C270" s="140" t="s">
        <v>170</v>
      </c>
      <c r="D270" s="58"/>
      <c r="E270" s="58"/>
      <c r="F270" s="137">
        <f t="shared" si="21"/>
        <v>0</v>
      </c>
    </row>
    <row r="271" spans="1:6" x14ac:dyDescent="0.25">
      <c r="A271" s="142">
        <v>64</v>
      </c>
      <c r="B271" s="142">
        <v>31126</v>
      </c>
      <c r="C271" s="140" t="s">
        <v>171</v>
      </c>
      <c r="D271" s="58"/>
      <c r="E271" s="58"/>
      <c r="F271" s="137">
        <f t="shared" si="21"/>
        <v>0</v>
      </c>
    </row>
    <row r="272" spans="1:6" x14ac:dyDescent="0.25">
      <c r="A272" s="142"/>
      <c r="B272" s="142">
        <v>31129</v>
      </c>
      <c r="C272" s="140" t="s">
        <v>184</v>
      </c>
      <c r="D272" s="58"/>
      <c r="E272" s="58"/>
      <c r="F272" s="137"/>
    </row>
    <row r="273" spans="1:6" x14ac:dyDescent="0.25">
      <c r="A273" s="142">
        <v>65</v>
      </c>
      <c r="B273" s="142">
        <v>31230</v>
      </c>
      <c r="C273" s="140" t="s">
        <v>71</v>
      </c>
      <c r="D273" s="58"/>
      <c r="E273" s="58"/>
      <c r="F273" s="137">
        <f t="shared" ref="F273:F277" si="22">D273-E273</f>
        <v>0</v>
      </c>
    </row>
    <row r="274" spans="1:6" x14ac:dyDescent="0.25">
      <c r="A274" s="142">
        <v>66</v>
      </c>
      <c r="B274" s="142">
        <v>31240</v>
      </c>
      <c r="C274" s="140" t="s">
        <v>105</v>
      </c>
      <c r="D274" s="58"/>
      <c r="E274" s="58"/>
      <c r="F274" s="137">
        <f t="shared" si="22"/>
        <v>0</v>
      </c>
    </row>
    <row r="275" spans="1:6" x14ac:dyDescent="0.25">
      <c r="A275" s="142">
        <v>67</v>
      </c>
      <c r="B275" s="142">
        <v>31250</v>
      </c>
      <c r="C275" s="140" t="s">
        <v>172</v>
      </c>
      <c r="D275" s="58"/>
      <c r="E275" s="58"/>
      <c r="F275" s="137">
        <f t="shared" si="22"/>
        <v>0</v>
      </c>
    </row>
    <row r="276" spans="1:6" x14ac:dyDescent="0.25">
      <c r="A276" s="142">
        <v>68</v>
      </c>
      <c r="B276" s="143">
        <v>31260</v>
      </c>
      <c r="C276" s="144" t="s">
        <v>106</v>
      </c>
      <c r="D276" s="58"/>
      <c r="E276" s="58"/>
      <c r="F276" s="137">
        <f t="shared" si="22"/>
        <v>0</v>
      </c>
    </row>
    <row r="277" spans="1:6" ht="24.75" x14ac:dyDescent="0.25">
      <c r="A277" s="142">
        <v>69</v>
      </c>
      <c r="B277" s="142">
        <v>31510</v>
      </c>
      <c r="C277" s="140" t="s">
        <v>173</v>
      </c>
      <c r="D277" s="58"/>
      <c r="E277" s="58"/>
      <c r="F277" s="137">
        <f t="shared" si="22"/>
        <v>0</v>
      </c>
    </row>
    <row r="278" spans="1:6" x14ac:dyDescent="0.25">
      <c r="A278" s="142"/>
      <c r="B278" s="142">
        <v>31690</v>
      </c>
      <c r="C278" s="140" t="s">
        <v>183</v>
      </c>
      <c r="D278" s="58"/>
      <c r="E278" s="58"/>
      <c r="F278" s="137"/>
    </row>
    <row r="279" spans="1:6" x14ac:dyDescent="0.25">
      <c r="A279" s="142">
        <v>70</v>
      </c>
      <c r="B279" s="143">
        <v>32110</v>
      </c>
      <c r="C279" s="145" t="s">
        <v>107</v>
      </c>
      <c r="D279" s="58"/>
      <c r="E279" s="58"/>
      <c r="F279" s="137">
        <f t="shared" ref="F279:F283" si="23">D279-E279</f>
        <v>0</v>
      </c>
    </row>
    <row r="280" spans="1:6" x14ac:dyDescent="0.25">
      <c r="A280" s="142">
        <v>71</v>
      </c>
      <c r="B280" s="142">
        <v>32111</v>
      </c>
      <c r="C280" s="140" t="s">
        <v>174</v>
      </c>
      <c r="D280" s="58"/>
      <c r="E280" s="58"/>
      <c r="F280" s="137">
        <f t="shared" si="23"/>
        <v>0</v>
      </c>
    </row>
    <row r="281" spans="1:6" ht="24" x14ac:dyDescent="0.25">
      <c r="A281" s="142">
        <v>72</v>
      </c>
      <c r="B281" s="143">
        <v>32140</v>
      </c>
      <c r="C281" s="145" t="s">
        <v>175</v>
      </c>
      <c r="D281" s="58"/>
      <c r="E281" s="58"/>
      <c r="F281" s="137">
        <f t="shared" si="23"/>
        <v>0</v>
      </c>
    </row>
    <row r="282" spans="1:6" ht="24" x14ac:dyDescent="0.25">
      <c r="A282" s="142">
        <v>73</v>
      </c>
      <c r="B282" s="143">
        <v>34000</v>
      </c>
      <c r="C282" s="145" t="s">
        <v>132</v>
      </c>
      <c r="D282" s="58"/>
      <c r="E282" s="58"/>
      <c r="F282" s="137">
        <f t="shared" si="23"/>
        <v>0</v>
      </c>
    </row>
    <row r="283" spans="1:6" x14ac:dyDescent="0.25">
      <c r="A283" s="59"/>
      <c r="B283" s="59" t="s">
        <v>72</v>
      </c>
      <c r="C283" s="97" t="s">
        <v>73</v>
      </c>
      <c r="D283" s="60">
        <f>SUM(D268:D282)</f>
        <v>0</v>
      </c>
      <c r="E283" s="60">
        <f>SUM(E268:E282)</f>
        <v>0</v>
      </c>
      <c r="F283" s="83">
        <f t="shared" si="23"/>
        <v>0</v>
      </c>
    </row>
    <row r="284" spans="1:6" x14ac:dyDescent="0.25">
      <c r="A284" s="65" t="s">
        <v>74</v>
      </c>
      <c r="B284" s="66"/>
      <c r="C284" s="67"/>
      <c r="D284" s="68">
        <f>D206+D257+D262+D267+D283</f>
        <v>3901.52</v>
      </c>
      <c r="E284" s="68">
        <f>E206+E257+E262+E267+E283</f>
        <v>632.66</v>
      </c>
      <c r="F284" s="68">
        <f>D284-E284</f>
        <v>3268.86</v>
      </c>
    </row>
    <row r="286" spans="1:6" x14ac:dyDescent="0.25">
      <c r="A286" s="128" t="s">
        <v>263</v>
      </c>
      <c r="B286" s="129"/>
      <c r="C286" s="129"/>
      <c r="D286" s="129"/>
      <c r="E286" s="129"/>
      <c r="F286" s="130"/>
    </row>
    <row r="287" spans="1:6" ht="36.75" x14ac:dyDescent="0.25">
      <c r="A287" s="69" t="s">
        <v>12</v>
      </c>
      <c r="B287" s="53" t="s">
        <v>31</v>
      </c>
      <c r="C287" s="53" t="s">
        <v>5</v>
      </c>
      <c r="D287" s="80" t="s">
        <v>177</v>
      </c>
      <c r="E287" s="80" t="s">
        <v>176</v>
      </c>
      <c r="F287" s="81" t="s">
        <v>32</v>
      </c>
    </row>
    <row r="288" spans="1:6" x14ac:dyDescent="0.25">
      <c r="A288" s="61">
        <v>1</v>
      </c>
      <c r="B288" s="61">
        <v>11111</v>
      </c>
      <c r="C288" s="96" t="s">
        <v>33</v>
      </c>
      <c r="D288" s="57">
        <v>23363.02</v>
      </c>
      <c r="E288" s="58">
        <v>22453.24</v>
      </c>
      <c r="F288" s="82">
        <f>D288-E288</f>
        <v>909.77999999999884</v>
      </c>
    </row>
    <row r="289" spans="1:6" ht="24.75" x14ac:dyDescent="0.25">
      <c r="A289" s="61">
        <v>2</v>
      </c>
      <c r="B289" s="61">
        <v>11121</v>
      </c>
      <c r="C289" s="96" t="s">
        <v>108</v>
      </c>
      <c r="D289" s="57">
        <v>1563.08</v>
      </c>
      <c r="E289" s="58">
        <v>1705.55</v>
      </c>
      <c r="F289" s="82">
        <f t="shared" ref="F289:F294" si="24">D289-E289</f>
        <v>-142.47000000000003</v>
      </c>
    </row>
    <row r="290" spans="1:6" ht="24.75" x14ac:dyDescent="0.25">
      <c r="A290" s="61">
        <v>3</v>
      </c>
      <c r="B290" s="61">
        <v>11131</v>
      </c>
      <c r="C290" s="96" t="s">
        <v>109</v>
      </c>
      <c r="D290" s="57">
        <v>1367.31</v>
      </c>
      <c r="E290" s="58">
        <v>1324.9</v>
      </c>
      <c r="F290" s="82">
        <f t="shared" si="24"/>
        <v>42.409999999999854</v>
      </c>
    </row>
    <row r="291" spans="1:6" x14ac:dyDescent="0.25">
      <c r="A291" s="61">
        <v>4</v>
      </c>
      <c r="B291" s="61">
        <v>11151</v>
      </c>
      <c r="C291" s="96" t="s">
        <v>110</v>
      </c>
      <c r="D291" s="57">
        <v>91.39</v>
      </c>
      <c r="E291" s="58">
        <v>59.36</v>
      </c>
      <c r="F291" s="82">
        <f t="shared" si="24"/>
        <v>32.03</v>
      </c>
    </row>
    <row r="292" spans="1:6" x14ac:dyDescent="0.25">
      <c r="A292" s="61">
        <v>5</v>
      </c>
      <c r="B292" s="61">
        <v>11152</v>
      </c>
      <c r="C292" s="96" t="s">
        <v>114</v>
      </c>
      <c r="D292" s="57"/>
      <c r="E292" s="58">
        <v>0</v>
      </c>
      <c r="F292" s="82">
        <f t="shared" si="24"/>
        <v>0</v>
      </c>
    </row>
    <row r="293" spans="1:6" x14ac:dyDescent="0.25">
      <c r="A293" s="61">
        <v>6</v>
      </c>
      <c r="B293" s="61">
        <v>11211</v>
      </c>
      <c r="C293" s="96" t="s">
        <v>111</v>
      </c>
      <c r="D293" s="57">
        <v>892.31</v>
      </c>
      <c r="E293" s="58">
        <v>954.71</v>
      </c>
      <c r="F293" s="82">
        <f t="shared" si="24"/>
        <v>-62.400000000000091</v>
      </c>
    </row>
    <row r="294" spans="1:6" ht="24.75" x14ac:dyDescent="0.25">
      <c r="A294" s="61">
        <v>7</v>
      </c>
      <c r="B294" s="61">
        <v>11311</v>
      </c>
      <c r="C294" s="96" t="s">
        <v>112</v>
      </c>
      <c r="D294" s="57">
        <v>1367.31</v>
      </c>
      <c r="E294" s="58">
        <v>1324.9</v>
      </c>
      <c r="F294" s="82">
        <f t="shared" si="24"/>
        <v>42.409999999999854</v>
      </c>
    </row>
    <row r="295" spans="1:6" ht="24.75" x14ac:dyDescent="0.25">
      <c r="A295" s="61">
        <v>8</v>
      </c>
      <c r="B295" s="61">
        <v>11411</v>
      </c>
      <c r="C295" s="96" t="s">
        <v>115</v>
      </c>
      <c r="D295" s="57"/>
      <c r="E295" s="58">
        <v>0</v>
      </c>
      <c r="F295" s="82">
        <f>D295-E295</f>
        <v>0</v>
      </c>
    </row>
    <row r="296" spans="1:6" x14ac:dyDescent="0.25">
      <c r="A296" s="61">
        <v>9</v>
      </c>
      <c r="B296" s="61">
        <v>11416</v>
      </c>
      <c r="C296" s="96" t="s">
        <v>116</v>
      </c>
      <c r="D296" s="57"/>
      <c r="E296" s="58">
        <v>0</v>
      </c>
      <c r="F296" s="82">
        <f>D296-E296</f>
        <v>0</v>
      </c>
    </row>
    <row r="297" spans="1:6" ht="24.75" x14ac:dyDescent="0.25">
      <c r="A297" s="61">
        <v>10</v>
      </c>
      <c r="B297" s="61">
        <v>11418</v>
      </c>
      <c r="C297" s="96" t="s">
        <v>124</v>
      </c>
      <c r="D297" s="57"/>
      <c r="E297" s="58">
        <v>0</v>
      </c>
      <c r="F297" s="82">
        <f>D297-E297</f>
        <v>0</v>
      </c>
    </row>
    <row r="298" spans="1:6" ht="36.75" x14ac:dyDescent="0.25">
      <c r="A298" s="61">
        <v>11</v>
      </c>
      <c r="B298" s="61">
        <v>11431</v>
      </c>
      <c r="C298" s="96" t="s">
        <v>117</v>
      </c>
      <c r="D298" s="57">
        <v>68.38</v>
      </c>
      <c r="E298" s="58">
        <v>0</v>
      </c>
      <c r="F298" s="82">
        <f>D298-E298</f>
        <v>68.38</v>
      </c>
    </row>
    <row r="299" spans="1:6" x14ac:dyDescent="0.25">
      <c r="A299" s="61">
        <v>12</v>
      </c>
      <c r="B299" s="61">
        <v>11611</v>
      </c>
      <c r="C299" s="96" t="s">
        <v>113</v>
      </c>
      <c r="D299" s="57"/>
      <c r="E299" s="58">
        <v>0</v>
      </c>
      <c r="F299" s="82">
        <f t="shared" ref="F299:F300" si="25">D299-E299</f>
        <v>0</v>
      </c>
    </row>
    <row r="300" spans="1:6" ht="24.75" x14ac:dyDescent="0.25">
      <c r="A300" s="54">
        <v>13</v>
      </c>
      <c r="B300" s="54">
        <v>11900</v>
      </c>
      <c r="C300" s="98" t="s">
        <v>34</v>
      </c>
      <c r="D300" s="57"/>
      <c r="E300" s="58">
        <v>0</v>
      </c>
      <c r="F300" s="82">
        <f t="shared" si="25"/>
        <v>0</v>
      </c>
    </row>
    <row r="301" spans="1:6" x14ac:dyDescent="0.25">
      <c r="A301" s="59"/>
      <c r="B301" s="59" t="s">
        <v>35</v>
      </c>
      <c r="C301" s="97" t="s">
        <v>36</v>
      </c>
      <c r="D301" s="60">
        <f>SUM(D288:D300)</f>
        <v>28712.800000000003</v>
      </c>
      <c r="E301" s="60">
        <f>SUM(E288:E300)</f>
        <v>27822.660000000003</v>
      </c>
      <c r="F301" s="60">
        <f>SUM(F288:F300)</f>
        <v>890.13999999999839</v>
      </c>
    </row>
    <row r="302" spans="1:6" ht="24.75" x14ac:dyDescent="0.25">
      <c r="A302" s="61">
        <v>13</v>
      </c>
      <c r="B302" s="61">
        <v>13140</v>
      </c>
      <c r="C302" s="96" t="s">
        <v>125</v>
      </c>
      <c r="D302" s="57"/>
      <c r="E302" s="58">
        <v>0</v>
      </c>
      <c r="F302" s="82">
        <f t="shared" ref="F302:F351" si="26">D302-E302</f>
        <v>0</v>
      </c>
    </row>
    <row r="303" spans="1:6" ht="36.75" x14ac:dyDescent="0.25">
      <c r="A303" s="61">
        <v>14</v>
      </c>
      <c r="B303" s="61">
        <v>13141</v>
      </c>
      <c r="C303" s="96" t="s">
        <v>163</v>
      </c>
      <c r="D303" s="57"/>
      <c r="E303" s="58">
        <v>0</v>
      </c>
      <c r="F303" s="82">
        <f t="shared" si="26"/>
        <v>0</v>
      </c>
    </row>
    <row r="304" spans="1:6" x14ac:dyDescent="0.25">
      <c r="A304" s="61"/>
      <c r="B304" s="61">
        <v>13142</v>
      </c>
      <c r="C304" s="89" t="s">
        <v>126</v>
      </c>
      <c r="D304" s="57"/>
      <c r="E304" s="58">
        <v>0</v>
      </c>
      <c r="F304" s="82">
        <f t="shared" si="26"/>
        <v>0</v>
      </c>
    </row>
    <row r="305" spans="1:6" ht="36.75" x14ac:dyDescent="0.25">
      <c r="A305" s="61">
        <v>15</v>
      </c>
      <c r="B305" s="61">
        <v>13143</v>
      </c>
      <c r="C305" s="96" t="s">
        <v>127</v>
      </c>
      <c r="D305" s="57"/>
      <c r="E305" s="58">
        <v>0</v>
      </c>
      <c r="F305" s="82">
        <f t="shared" si="26"/>
        <v>0</v>
      </c>
    </row>
    <row r="306" spans="1:6" x14ac:dyDescent="0.25">
      <c r="A306" s="61">
        <v>16</v>
      </c>
      <c r="B306" s="61">
        <v>13310</v>
      </c>
      <c r="C306" s="96" t="s">
        <v>37</v>
      </c>
      <c r="D306" s="57"/>
      <c r="E306" s="58">
        <v>0</v>
      </c>
      <c r="F306" s="82">
        <f t="shared" si="26"/>
        <v>0</v>
      </c>
    </row>
    <row r="307" spans="1:6" x14ac:dyDescent="0.25">
      <c r="A307" s="61">
        <v>17</v>
      </c>
      <c r="B307" s="61">
        <v>13320</v>
      </c>
      <c r="C307" s="96" t="s">
        <v>38</v>
      </c>
      <c r="D307" s="57">
        <v>231.06</v>
      </c>
      <c r="E307" s="58">
        <v>232.11</v>
      </c>
      <c r="F307" s="82">
        <f t="shared" si="26"/>
        <v>-1.0500000000000114</v>
      </c>
    </row>
    <row r="308" spans="1:6" x14ac:dyDescent="0.25">
      <c r="A308" s="61">
        <v>18</v>
      </c>
      <c r="B308" s="61">
        <v>13330</v>
      </c>
      <c r="C308" s="96" t="s">
        <v>39</v>
      </c>
      <c r="D308" s="57"/>
      <c r="E308" s="58">
        <v>0</v>
      </c>
      <c r="F308" s="82">
        <f t="shared" si="26"/>
        <v>0</v>
      </c>
    </row>
    <row r="309" spans="1:6" ht="24.75" x14ac:dyDescent="0.25">
      <c r="A309" s="61">
        <v>19</v>
      </c>
      <c r="B309" s="61">
        <v>13430</v>
      </c>
      <c r="C309" s="96" t="s">
        <v>89</v>
      </c>
      <c r="D309" s="57"/>
      <c r="E309" s="58">
        <v>0</v>
      </c>
      <c r="F309" s="82">
        <f t="shared" si="26"/>
        <v>0</v>
      </c>
    </row>
    <row r="310" spans="1:6" ht="36.75" x14ac:dyDescent="0.25">
      <c r="A310" s="61">
        <v>20</v>
      </c>
      <c r="B310" s="61">
        <v>13445</v>
      </c>
      <c r="C310" s="96" t="s">
        <v>96</v>
      </c>
      <c r="D310" s="57"/>
      <c r="E310" s="58">
        <v>0</v>
      </c>
      <c r="F310" s="82">
        <f t="shared" si="26"/>
        <v>0</v>
      </c>
    </row>
    <row r="311" spans="1:6" ht="24.75" x14ac:dyDescent="0.25">
      <c r="A311" s="61">
        <v>21</v>
      </c>
      <c r="B311" s="61">
        <v>13450</v>
      </c>
      <c r="C311" s="96" t="s">
        <v>40</v>
      </c>
      <c r="D311" s="57">
        <v>103.14</v>
      </c>
      <c r="E311" s="58">
        <v>95.32</v>
      </c>
      <c r="F311" s="82">
        <f t="shared" si="26"/>
        <v>7.8200000000000074</v>
      </c>
    </row>
    <row r="312" spans="1:6" x14ac:dyDescent="0.25">
      <c r="A312" s="61">
        <v>22</v>
      </c>
      <c r="B312" s="61">
        <v>13460</v>
      </c>
      <c r="C312" s="96" t="s">
        <v>41</v>
      </c>
      <c r="D312" s="57">
        <v>1000</v>
      </c>
      <c r="E312" s="58">
        <v>0</v>
      </c>
      <c r="F312" s="82">
        <f t="shared" si="26"/>
        <v>1000</v>
      </c>
    </row>
    <row r="313" spans="1:6" x14ac:dyDescent="0.25">
      <c r="A313" s="61">
        <v>23</v>
      </c>
      <c r="B313" s="61">
        <v>13470</v>
      </c>
      <c r="C313" s="96" t="s">
        <v>42</v>
      </c>
      <c r="D313" s="57"/>
      <c r="E313" s="58">
        <v>0</v>
      </c>
      <c r="F313" s="82">
        <f t="shared" si="26"/>
        <v>0</v>
      </c>
    </row>
    <row r="314" spans="1:6" ht="24.75" x14ac:dyDescent="0.25">
      <c r="A314" s="61">
        <v>24</v>
      </c>
      <c r="B314" s="61">
        <v>13475</v>
      </c>
      <c r="C314" s="96" t="s">
        <v>97</v>
      </c>
      <c r="D314" s="57"/>
      <c r="E314" s="58">
        <v>0</v>
      </c>
      <c r="F314" s="82">
        <f t="shared" si="26"/>
        <v>0</v>
      </c>
    </row>
    <row r="315" spans="1:6" x14ac:dyDescent="0.25">
      <c r="A315" s="61">
        <v>25</v>
      </c>
      <c r="B315" s="61">
        <v>13480</v>
      </c>
      <c r="C315" s="96" t="s">
        <v>43</v>
      </c>
      <c r="D315" s="57"/>
      <c r="E315" s="58">
        <v>0</v>
      </c>
      <c r="F315" s="82">
        <f t="shared" si="26"/>
        <v>0</v>
      </c>
    </row>
    <row r="316" spans="1:6" x14ac:dyDescent="0.25">
      <c r="A316" s="61">
        <v>26</v>
      </c>
      <c r="B316" s="61">
        <v>13501</v>
      </c>
      <c r="C316" s="96" t="s">
        <v>44</v>
      </c>
      <c r="D316" s="57"/>
      <c r="E316" s="58">
        <v>0</v>
      </c>
      <c r="F316" s="82">
        <f t="shared" si="26"/>
        <v>0</v>
      </c>
    </row>
    <row r="317" spans="1:6" x14ac:dyDescent="0.25">
      <c r="A317" s="61">
        <v>27</v>
      </c>
      <c r="B317" s="61">
        <v>13503</v>
      </c>
      <c r="C317" s="96" t="s">
        <v>98</v>
      </c>
      <c r="D317" s="57"/>
      <c r="E317" s="58">
        <v>0</v>
      </c>
      <c r="F317" s="82">
        <f t="shared" si="26"/>
        <v>0</v>
      </c>
    </row>
    <row r="318" spans="1:6" x14ac:dyDescent="0.25">
      <c r="A318" s="61"/>
      <c r="B318" s="54">
        <v>13504</v>
      </c>
      <c r="C318" s="54" t="s">
        <v>128</v>
      </c>
      <c r="D318" s="57"/>
      <c r="E318" s="58">
        <v>0</v>
      </c>
      <c r="F318" s="82">
        <f t="shared" si="26"/>
        <v>0</v>
      </c>
    </row>
    <row r="319" spans="1:6" x14ac:dyDescent="0.25">
      <c r="A319" s="61">
        <v>28</v>
      </c>
      <c r="B319" s="61">
        <v>13509</v>
      </c>
      <c r="C319" s="96" t="s">
        <v>45</v>
      </c>
      <c r="D319" s="57"/>
      <c r="E319" s="58">
        <v>0</v>
      </c>
      <c r="F319" s="82">
        <f t="shared" si="26"/>
        <v>0</v>
      </c>
    </row>
    <row r="320" spans="1:6" x14ac:dyDescent="0.25">
      <c r="A320" s="61">
        <v>29</v>
      </c>
      <c r="B320" s="61">
        <v>13511</v>
      </c>
      <c r="C320" s="96" t="s">
        <v>129</v>
      </c>
      <c r="D320" s="57"/>
      <c r="E320" s="58">
        <v>0</v>
      </c>
      <c r="F320" s="82">
        <f t="shared" si="26"/>
        <v>0</v>
      </c>
    </row>
    <row r="321" spans="1:6" ht="24.75" x14ac:dyDescent="0.25">
      <c r="A321" s="61"/>
      <c r="B321" s="61">
        <v>13512</v>
      </c>
      <c r="C321" s="96" t="s">
        <v>179</v>
      </c>
      <c r="D321" s="57"/>
      <c r="E321" s="58">
        <v>0</v>
      </c>
      <c r="F321" s="82">
        <f t="shared" si="26"/>
        <v>0</v>
      </c>
    </row>
    <row r="322" spans="1:6" x14ac:dyDescent="0.25">
      <c r="A322" s="61">
        <v>30</v>
      </c>
      <c r="B322" s="61">
        <v>13610</v>
      </c>
      <c r="C322" s="96" t="s">
        <v>46</v>
      </c>
      <c r="D322" s="57">
        <v>180.97</v>
      </c>
      <c r="E322" s="58">
        <v>0</v>
      </c>
      <c r="F322" s="82">
        <f t="shared" si="26"/>
        <v>180.97</v>
      </c>
    </row>
    <row r="323" spans="1:6" ht="24.75" x14ac:dyDescent="0.25">
      <c r="A323" s="61">
        <v>31</v>
      </c>
      <c r="B323" s="61">
        <v>13611</v>
      </c>
      <c r="C323" s="96" t="s">
        <v>99</v>
      </c>
      <c r="D323" s="57"/>
      <c r="E323" s="58">
        <v>0</v>
      </c>
      <c r="F323" s="82">
        <f t="shared" si="26"/>
        <v>0</v>
      </c>
    </row>
    <row r="324" spans="1:6" ht="24.75" x14ac:dyDescent="0.25">
      <c r="A324" s="61">
        <v>32</v>
      </c>
      <c r="B324" s="61">
        <v>13620</v>
      </c>
      <c r="C324" s="96" t="s">
        <v>47</v>
      </c>
      <c r="D324" s="57">
        <v>849.4</v>
      </c>
      <c r="E324" s="58">
        <v>408.4</v>
      </c>
      <c r="F324" s="82">
        <f t="shared" si="26"/>
        <v>441</v>
      </c>
    </row>
    <row r="325" spans="1:6" x14ac:dyDescent="0.25">
      <c r="A325" s="61">
        <v>33</v>
      </c>
      <c r="B325" s="61">
        <v>13630</v>
      </c>
      <c r="C325" s="96" t="s">
        <v>48</v>
      </c>
      <c r="D325" s="57"/>
      <c r="E325" s="58">
        <v>0</v>
      </c>
      <c r="F325" s="82">
        <f t="shared" si="26"/>
        <v>0</v>
      </c>
    </row>
    <row r="326" spans="1:6" x14ac:dyDescent="0.25">
      <c r="A326" s="61">
        <v>34</v>
      </c>
      <c r="B326" s="61">
        <v>13640</v>
      </c>
      <c r="C326" s="96" t="s">
        <v>49</v>
      </c>
      <c r="D326" s="57"/>
      <c r="E326" s="58">
        <v>0</v>
      </c>
      <c r="F326" s="82">
        <f t="shared" si="26"/>
        <v>0</v>
      </c>
    </row>
    <row r="327" spans="1:6" x14ac:dyDescent="0.25">
      <c r="A327" s="61">
        <v>35</v>
      </c>
      <c r="B327" s="61">
        <v>13720</v>
      </c>
      <c r="C327" s="96" t="s">
        <v>50</v>
      </c>
      <c r="D327" s="57"/>
      <c r="E327" s="58">
        <v>0</v>
      </c>
      <c r="F327" s="82">
        <f t="shared" si="26"/>
        <v>0</v>
      </c>
    </row>
    <row r="328" spans="1:6" x14ac:dyDescent="0.25">
      <c r="A328" s="61">
        <v>36</v>
      </c>
      <c r="B328" s="61">
        <v>13760</v>
      </c>
      <c r="C328" s="96" t="s">
        <v>51</v>
      </c>
      <c r="D328" s="57"/>
      <c r="E328" s="58">
        <v>0</v>
      </c>
      <c r="F328" s="82">
        <f t="shared" si="26"/>
        <v>0</v>
      </c>
    </row>
    <row r="329" spans="1:6" ht="24.75" x14ac:dyDescent="0.25">
      <c r="A329" s="61">
        <v>37</v>
      </c>
      <c r="B329" s="61">
        <v>13780</v>
      </c>
      <c r="C329" s="96" t="s">
        <v>164</v>
      </c>
      <c r="D329" s="57">
        <v>489.06</v>
      </c>
      <c r="E329" s="58">
        <v>857.64</v>
      </c>
      <c r="F329" s="82">
        <f t="shared" si="26"/>
        <v>-368.58</v>
      </c>
    </row>
    <row r="330" spans="1:6" ht="24.75" x14ac:dyDescent="0.25">
      <c r="A330" s="61">
        <v>38</v>
      </c>
      <c r="B330" s="61">
        <v>13810</v>
      </c>
      <c r="C330" s="96" t="s">
        <v>165</v>
      </c>
      <c r="D330" s="57"/>
      <c r="E330" s="58">
        <v>0</v>
      </c>
      <c r="F330" s="82">
        <f t="shared" si="26"/>
        <v>0</v>
      </c>
    </row>
    <row r="331" spans="1:6" x14ac:dyDescent="0.25">
      <c r="A331" s="61">
        <v>39</v>
      </c>
      <c r="B331" s="61">
        <v>13820</v>
      </c>
      <c r="C331" s="96" t="s">
        <v>90</v>
      </c>
      <c r="D331" s="57"/>
      <c r="E331" s="58">
        <v>0</v>
      </c>
      <c r="F331" s="82">
        <f t="shared" si="26"/>
        <v>0</v>
      </c>
    </row>
    <row r="332" spans="1:6" x14ac:dyDescent="0.25">
      <c r="A332" s="61">
        <v>40</v>
      </c>
      <c r="B332" s="61">
        <v>13950</v>
      </c>
      <c r="C332" s="96" t="s">
        <v>52</v>
      </c>
      <c r="D332" s="57"/>
      <c r="E332" s="58">
        <v>0</v>
      </c>
      <c r="F332" s="82">
        <f t="shared" si="26"/>
        <v>0</v>
      </c>
    </row>
    <row r="333" spans="1:6" x14ac:dyDescent="0.25">
      <c r="A333" s="61">
        <v>41</v>
      </c>
      <c r="B333" s="61">
        <v>13951</v>
      </c>
      <c r="C333" s="96" t="s">
        <v>52</v>
      </c>
      <c r="D333" s="57"/>
      <c r="E333" s="58">
        <v>0</v>
      </c>
      <c r="F333" s="82">
        <f t="shared" si="26"/>
        <v>0</v>
      </c>
    </row>
    <row r="334" spans="1:6" ht="24.75" x14ac:dyDescent="0.25">
      <c r="A334" s="61"/>
      <c r="B334" s="61">
        <v>13952</v>
      </c>
      <c r="C334" s="96" t="s">
        <v>180</v>
      </c>
      <c r="D334" s="57"/>
      <c r="E334" s="58">
        <v>0</v>
      </c>
      <c r="F334" s="82">
        <f t="shared" si="26"/>
        <v>0</v>
      </c>
    </row>
    <row r="335" spans="1:6" ht="24.75" x14ac:dyDescent="0.25">
      <c r="A335" s="61">
        <v>42</v>
      </c>
      <c r="B335" s="61">
        <v>13954</v>
      </c>
      <c r="C335" s="96" t="s">
        <v>100</v>
      </c>
      <c r="D335" s="57"/>
      <c r="E335" s="58">
        <v>0</v>
      </c>
      <c r="F335" s="82">
        <f t="shared" si="26"/>
        <v>0</v>
      </c>
    </row>
    <row r="336" spans="1:6" ht="24.75" x14ac:dyDescent="0.25">
      <c r="A336" s="61">
        <v>43</v>
      </c>
      <c r="B336" s="61">
        <v>14010</v>
      </c>
      <c r="C336" s="96" t="s">
        <v>166</v>
      </c>
      <c r="D336" s="57"/>
      <c r="E336" s="58">
        <v>390</v>
      </c>
      <c r="F336" s="82">
        <f t="shared" si="26"/>
        <v>-390</v>
      </c>
    </row>
    <row r="337" spans="1:6" ht="24.75" x14ac:dyDescent="0.25">
      <c r="A337" s="61">
        <v>44</v>
      </c>
      <c r="B337" s="61">
        <v>14022</v>
      </c>
      <c r="C337" s="96" t="s">
        <v>101</v>
      </c>
      <c r="D337" s="57"/>
      <c r="E337" s="58">
        <v>0</v>
      </c>
      <c r="F337" s="82">
        <f t="shared" si="26"/>
        <v>0</v>
      </c>
    </row>
    <row r="338" spans="1:6" ht="24.75" x14ac:dyDescent="0.25">
      <c r="A338" s="61">
        <v>45</v>
      </c>
      <c r="B338" s="61">
        <v>14023</v>
      </c>
      <c r="C338" s="96" t="s">
        <v>167</v>
      </c>
      <c r="D338" s="57"/>
      <c r="E338" s="58">
        <v>0</v>
      </c>
      <c r="F338" s="82">
        <f t="shared" si="26"/>
        <v>0</v>
      </c>
    </row>
    <row r="339" spans="1:6" ht="24.75" x14ac:dyDescent="0.25">
      <c r="A339" s="61">
        <v>46</v>
      </c>
      <c r="B339" s="61">
        <v>14024</v>
      </c>
      <c r="C339" s="96" t="s">
        <v>53</v>
      </c>
      <c r="D339" s="57"/>
      <c r="E339" s="58">
        <v>0</v>
      </c>
      <c r="F339" s="82">
        <f t="shared" si="26"/>
        <v>0</v>
      </c>
    </row>
    <row r="340" spans="1:6" ht="24.75" x14ac:dyDescent="0.25">
      <c r="A340" s="61">
        <v>47</v>
      </c>
      <c r="B340" s="61">
        <v>14026</v>
      </c>
      <c r="C340" s="96" t="s">
        <v>168</v>
      </c>
      <c r="D340" s="57"/>
      <c r="E340" s="58">
        <v>0</v>
      </c>
      <c r="F340" s="82">
        <f t="shared" si="26"/>
        <v>0</v>
      </c>
    </row>
    <row r="341" spans="1:6" ht="24.75" x14ac:dyDescent="0.25">
      <c r="A341" s="61"/>
      <c r="B341" s="54">
        <v>14027</v>
      </c>
      <c r="C341" s="98" t="s">
        <v>181</v>
      </c>
      <c r="D341" s="57"/>
      <c r="E341" s="58">
        <v>0</v>
      </c>
      <c r="F341" s="82">
        <f t="shared" si="26"/>
        <v>0</v>
      </c>
    </row>
    <row r="342" spans="1:6" x14ac:dyDescent="0.25">
      <c r="A342" s="61"/>
      <c r="B342" s="54">
        <v>14030</v>
      </c>
      <c r="C342" s="54" t="s">
        <v>130</v>
      </c>
      <c r="D342" s="57"/>
      <c r="E342" s="58">
        <v>0</v>
      </c>
      <c r="F342" s="82">
        <f t="shared" si="26"/>
        <v>0</v>
      </c>
    </row>
    <row r="343" spans="1:6" ht="24.75" x14ac:dyDescent="0.25">
      <c r="A343" s="61">
        <v>48</v>
      </c>
      <c r="B343" s="61">
        <v>14032</v>
      </c>
      <c r="C343" s="96" t="s">
        <v>178</v>
      </c>
      <c r="D343" s="57"/>
      <c r="E343" s="58">
        <v>0</v>
      </c>
      <c r="F343" s="82">
        <f t="shared" si="26"/>
        <v>0</v>
      </c>
    </row>
    <row r="344" spans="1:6" x14ac:dyDescent="0.25">
      <c r="A344" s="61">
        <v>49</v>
      </c>
      <c r="B344" s="61">
        <v>14040</v>
      </c>
      <c r="C344" s="96" t="s">
        <v>54</v>
      </c>
      <c r="D344" s="57"/>
      <c r="E344" s="58">
        <v>0</v>
      </c>
      <c r="F344" s="82">
        <f t="shared" si="26"/>
        <v>0</v>
      </c>
    </row>
    <row r="345" spans="1:6" x14ac:dyDescent="0.25">
      <c r="A345" s="61">
        <v>50</v>
      </c>
      <c r="B345" s="61">
        <v>14050</v>
      </c>
      <c r="C345" s="96" t="s">
        <v>55</v>
      </c>
      <c r="D345" s="57"/>
      <c r="E345" s="58">
        <v>0</v>
      </c>
      <c r="F345" s="82">
        <f t="shared" si="26"/>
        <v>0</v>
      </c>
    </row>
    <row r="346" spans="1:6" ht="36.75" x14ac:dyDescent="0.25">
      <c r="A346" s="61">
        <v>51</v>
      </c>
      <c r="B346" s="61">
        <v>14060</v>
      </c>
      <c r="C346" s="96" t="s">
        <v>102</v>
      </c>
      <c r="D346" s="57"/>
      <c r="E346" s="58">
        <v>0</v>
      </c>
      <c r="F346" s="82">
        <f t="shared" si="26"/>
        <v>0</v>
      </c>
    </row>
    <row r="347" spans="1:6" x14ac:dyDescent="0.25">
      <c r="A347" s="61">
        <v>52</v>
      </c>
      <c r="B347" s="61">
        <v>14210</v>
      </c>
      <c r="C347" s="96" t="s">
        <v>56</v>
      </c>
      <c r="D347" s="57"/>
      <c r="E347" s="58">
        <v>0</v>
      </c>
      <c r="F347" s="82">
        <f t="shared" si="26"/>
        <v>0</v>
      </c>
    </row>
    <row r="348" spans="1:6" ht="24.75" x14ac:dyDescent="0.25">
      <c r="A348" s="61">
        <v>53</v>
      </c>
      <c r="B348" s="55">
        <v>14230</v>
      </c>
      <c r="C348" s="96" t="s">
        <v>57</v>
      </c>
      <c r="D348" s="57"/>
      <c r="E348" s="58">
        <v>0</v>
      </c>
      <c r="F348" s="82">
        <f t="shared" si="26"/>
        <v>0</v>
      </c>
    </row>
    <row r="349" spans="1:6" ht="24.75" x14ac:dyDescent="0.25">
      <c r="A349" s="61">
        <v>54</v>
      </c>
      <c r="B349" s="61">
        <v>14310</v>
      </c>
      <c r="C349" s="96" t="s">
        <v>103</v>
      </c>
      <c r="D349" s="57">
        <v>170.5</v>
      </c>
      <c r="E349" s="58">
        <v>0</v>
      </c>
      <c r="F349" s="82">
        <f t="shared" si="26"/>
        <v>170.5</v>
      </c>
    </row>
    <row r="350" spans="1:6" x14ac:dyDescent="0.25">
      <c r="A350" s="54"/>
      <c r="B350" s="54">
        <v>14410</v>
      </c>
      <c r="C350" s="61" t="s">
        <v>58</v>
      </c>
      <c r="D350" s="57"/>
      <c r="E350" s="58">
        <v>0</v>
      </c>
      <c r="F350" s="82">
        <f t="shared" si="26"/>
        <v>0</v>
      </c>
    </row>
    <row r="351" spans="1:6" x14ac:dyDescent="0.25">
      <c r="A351" s="54"/>
      <c r="B351" s="54">
        <v>14415</v>
      </c>
      <c r="C351" s="61" t="s">
        <v>182</v>
      </c>
      <c r="D351" s="57"/>
      <c r="E351" s="58">
        <v>0</v>
      </c>
      <c r="F351" s="82">
        <f t="shared" si="26"/>
        <v>0</v>
      </c>
    </row>
    <row r="352" spans="1:6" x14ac:dyDescent="0.25">
      <c r="A352" s="59"/>
      <c r="B352" s="59" t="s">
        <v>59</v>
      </c>
      <c r="C352" s="97" t="s">
        <v>60</v>
      </c>
      <c r="D352" s="60">
        <f>SUM(D302:D351)</f>
        <v>3024.13</v>
      </c>
      <c r="E352" s="60">
        <f>SUM(E302:E351)</f>
        <v>1983.4699999999998</v>
      </c>
      <c r="F352" s="60">
        <f>SUM(F302:F349)</f>
        <v>1040.6600000000001</v>
      </c>
    </row>
    <row r="353" spans="1:6" x14ac:dyDescent="0.25">
      <c r="A353" s="134">
        <v>55</v>
      </c>
      <c r="B353" s="135">
        <v>13210</v>
      </c>
      <c r="C353" s="136" t="s">
        <v>61</v>
      </c>
      <c r="D353" s="58"/>
      <c r="E353" s="58"/>
      <c r="F353" s="137">
        <f>D353-E353</f>
        <v>0</v>
      </c>
    </row>
    <row r="354" spans="1:6" x14ac:dyDescent="0.25">
      <c r="A354" s="138">
        <v>56</v>
      </c>
      <c r="B354" s="139">
        <v>13220</v>
      </c>
      <c r="C354" s="140" t="s">
        <v>62</v>
      </c>
      <c r="D354" s="85"/>
      <c r="E354" s="85"/>
      <c r="F354" s="137">
        <f t="shared" ref="F354:F356" si="27">D354-E354</f>
        <v>0</v>
      </c>
    </row>
    <row r="355" spans="1:6" x14ac:dyDescent="0.25">
      <c r="A355" s="134">
        <v>57</v>
      </c>
      <c r="B355" s="135">
        <v>13230</v>
      </c>
      <c r="C355" s="136" t="s">
        <v>63</v>
      </c>
      <c r="D355" s="58"/>
      <c r="E355" s="58"/>
      <c r="F355" s="137">
        <f t="shared" si="27"/>
        <v>0</v>
      </c>
    </row>
    <row r="356" spans="1:6" x14ac:dyDescent="0.25">
      <c r="A356" s="138">
        <v>58</v>
      </c>
      <c r="B356" s="141">
        <v>13250</v>
      </c>
      <c r="C356" s="140" t="s">
        <v>64</v>
      </c>
      <c r="D356" s="104"/>
      <c r="E356" s="104"/>
      <c r="F356" s="137">
        <f t="shared" si="27"/>
        <v>0</v>
      </c>
    </row>
    <row r="357" spans="1:6" x14ac:dyDescent="0.25">
      <c r="A357" s="71"/>
      <c r="B357" s="59" t="s">
        <v>65</v>
      </c>
      <c r="C357" s="97" t="s">
        <v>66</v>
      </c>
      <c r="D357" s="60">
        <f>SUM(D353:D356)</f>
        <v>0</v>
      </c>
      <c r="E357" s="60">
        <f>SUM(E353:E356)</f>
        <v>0</v>
      </c>
      <c r="F357" s="60">
        <f>SUM(F353:F356)</f>
        <v>0</v>
      </c>
    </row>
    <row r="358" spans="1:6" x14ac:dyDescent="0.25">
      <c r="A358" s="135">
        <v>59</v>
      </c>
      <c r="B358" s="135">
        <v>21110</v>
      </c>
      <c r="C358" s="135" t="s">
        <v>123</v>
      </c>
      <c r="D358" s="58"/>
      <c r="E358" s="58"/>
      <c r="F358" s="137">
        <f t="shared" ref="F358:F361" si="28">D358-E358</f>
        <v>0</v>
      </c>
    </row>
    <row r="359" spans="1:6" x14ac:dyDescent="0.25">
      <c r="A359" s="135"/>
      <c r="B359" s="135">
        <v>21200</v>
      </c>
      <c r="C359" s="135" t="s">
        <v>67</v>
      </c>
      <c r="D359" s="58"/>
      <c r="E359" s="58"/>
      <c r="F359" s="137">
        <f t="shared" si="28"/>
        <v>0</v>
      </c>
    </row>
    <row r="360" spans="1:6" ht="24.75" x14ac:dyDescent="0.25">
      <c r="A360" s="135">
        <v>59</v>
      </c>
      <c r="B360" s="135">
        <v>22202</v>
      </c>
      <c r="C360" s="136" t="s">
        <v>104</v>
      </c>
      <c r="D360" s="58"/>
      <c r="E360" s="58"/>
      <c r="F360" s="137">
        <f t="shared" si="28"/>
        <v>0</v>
      </c>
    </row>
    <row r="361" spans="1:6" x14ac:dyDescent="0.25">
      <c r="A361" s="135">
        <v>60</v>
      </c>
      <c r="B361" s="135">
        <v>22300</v>
      </c>
      <c r="C361" s="136" t="s">
        <v>169</v>
      </c>
      <c r="D361" s="58"/>
      <c r="E361" s="58"/>
      <c r="F361" s="137">
        <f t="shared" si="28"/>
        <v>0</v>
      </c>
    </row>
    <row r="362" spans="1:6" ht="24.75" x14ac:dyDescent="0.25">
      <c r="A362" s="59"/>
      <c r="B362" s="59" t="s">
        <v>68</v>
      </c>
      <c r="C362" s="97" t="s">
        <v>69</v>
      </c>
      <c r="D362" s="60">
        <f>SUM(D358:D361)</f>
        <v>0</v>
      </c>
      <c r="E362" s="60">
        <f>SUM(E358:E361)</f>
        <v>0</v>
      </c>
      <c r="F362" s="60">
        <f>SUM(F358:F361)</f>
        <v>0</v>
      </c>
    </row>
    <row r="363" spans="1:6" x14ac:dyDescent="0.25">
      <c r="A363" s="142">
        <v>61</v>
      </c>
      <c r="B363" s="142">
        <v>31110</v>
      </c>
      <c r="C363" s="140" t="s">
        <v>131</v>
      </c>
      <c r="D363" s="58"/>
      <c r="E363" s="58"/>
      <c r="F363" s="137">
        <f t="shared" ref="F363:F366" si="29">D363-E363</f>
        <v>0</v>
      </c>
    </row>
    <row r="364" spans="1:6" x14ac:dyDescent="0.25">
      <c r="A364" s="142">
        <v>62</v>
      </c>
      <c r="B364" s="142">
        <v>31121</v>
      </c>
      <c r="C364" s="140" t="s">
        <v>70</v>
      </c>
      <c r="D364" s="58"/>
      <c r="E364" s="58"/>
      <c r="F364" s="137">
        <f t="shared" si="29"/>
        <v>0</v>
      </c>
    </row>
    <row r="365" spans="1:6" x14ac:dyDescent="0.25">
      <c r="A365" s="142">
        <v>63</v>
      </c>
      <c r="B365" s="142">
        <v>31123</v>
      </c>
      <c r="C365" s="140" t="s">
        <v>170</v>
      </c>
      <c r="D365" s="58"/>
      <c r="E365" s="58"/>
      <c r="F365" s="137">
        <f t="shared" si="29"/>
        <v>0</v>
      </c>
    </row>
    <row r="366" spans="1:6" x14ac:dyDescent="0.25">
      <c r="A366" s="142">
        <v>64</v>
      </c>
      <c r="B366" s="142">
        <v>31126</v>
      </c>
      <c r="C366" s="140" t="s">
        <v>171</v>
      </c>
      <c r="D366" s="58"/>
      <c r="E366" s="58"/>
      <c r="F366" s="137">
        <f t="shared" si="29"/>
        <v>0</v>
      </c>
    </row>
    <row r="367" spans="1:6" x14ac:dyDescent="0.25">
      <c r="A367" s="142"/>
      <c r="B367" s="142">
        <v>31129</v>
      </c>
      <c r="C367" s="140" t="s">
        <v>184</v>
      </c>
      <c r="D367" s="58"/>
      <c r="E367" s="58"/>
      <c r="F367" s="137"/>
    </row>
    <row r="368" spans="1:6" x14ac:dyDescent="0.25">
      <c r="A368" s="142">
        <v>65</v>
      </c>
      <c r="B368" s="142">
        <v>31230</v>
      </c>
      <c r="C368" s="140" t="s">
        <v>71</v>
      </c>
      <c r="D368" s="58"/>
      <c r="E368" s="58"/>
      <c r="F368" s="137">
        <f t="shared" ref="F368:F372" si="30">D368-E368</f>
        <v>0</v>
      </c>
    </row>
    <row r="369" spans="1:6" x14ac:dyDescent="0.25">
      <c r="A369" s="142">
        <v>66</v>
      </c>
      <c r="B369" s="142">
        <v>31240</v>
      </c>
      <c r="C369" s="140" t="s">
        <v>105</v>
      </c>
      <c r="D369" s="58"/>
      <c r="E369" s="58"/>
      <c r="F369" s="137">
        <f t="shared" si="30"/>
        <v>0</v>
      </c>
    </row>
    <row r="370" spans="1:6" x14ac:dyDescent="0.25">
      <c r="A370" s="142">
        <v>67</v>
      </c>
      <c r="B370" s="142">
        <v>31250</v>
      </c>
      <c r="C370" s="140" t="s">
        <v>172</v>
      </c>
      <c r="D370" s="58"/>
      <c r="E370" s="58"/>
      <c r="F370" s="137">
        <f t="shared" si="30"/>
        <v>0</v>
      </c>
    </row>
    <row r="371" spans="1:6" x14ac:dyDescent="0.25">
      <c r="A371" s="142">
        <v>68</v>
      </c>
      <c r="B371" s="143">
        <v>31260</v>
      </c>
      <c r="C371" s="144" t="s">
        <v>106</v>
      </c>
      <c r="D371" s="58"/>
      <c r="E371" s="58"/>
      <c r="F371" s="137">
        <f t="shared" si="30"/>
        <v>0</v>
      </c>
    </row>
    <row r="372" spans="1:6" ht="24.75" x14ac:dyDescent="0.25">
      <c r="A372" s="142">
        <v>69</v>
      </c>
      <c r="B372" s="142">
        <v>31510</v>
      </c>
      <c r="C372" s="140" t="s">
        <v>173</v>
      </c>
      <c r="D372" s="58"/>
      <c r="E372" s="58"/>
      <c r="F372" s="137">
        <f t="shared" si="30"/>
        <v>0</v>
      </c>
    </row>
    <row r="373" spans="1:6" x14ac:dyDescent="0.25">
      <c r="A373" s="142"/>
      <c r="B373" s="142">
        <v>31690</v>
      </c>
      <c r="C373" s="140" t="s">
        <v>183</v>
      </c>
      <c r="D373" s="58"/>
      <c r="E373" s="58"/>
      <c r="F373" s="137"/>
    </row>
    <row r="374" spans="1:6" x14ac:dyDescent="0.25">
      <c r="A374" s="142">
        <v>70</v>
      </c>
      <c r="B374" s="143">
        <v>32110</v>
      </c>
      <c r="C374" s="145" t="s">
        <v>107</v>
      </c>
      <c r="D374" s="58"/>
      <c r="E374" s="58"/>
      <c r="F374" s="137">
        <f t="shared" ref="F374:F378" si="31">D374-E374</f>
        <v>0</v>
      </c>
    </row>
    <row r="375" spans="1:6" x14ac:dyDescent="0.25">
      <c r="A375" s="142">
        <v>71</v>
      </c>
      <c r="B375" s="142">
        <v>32111</v>
      </c>
      <c r="C375" s="140" t="s">
        <v>174</v>
      </c>
      <c r="D375" s="58"/>
      <c r="E375" s="58"/>
      <c r="F375" s="137">
        <f t="shared" si="31"/>
        <v>0</v>
      </c>
    </row>
    <row r="376" spans="1:6" ht="24" x14ac:dyDescent="0.25">
      <c r="A376" s="142">
        <v>72</v>
      </c>
      <c r="B376" s="143">
        <v>32140</v>
      </c>
      <c r="C376" s="145" t="s">
        <v>175</v>
      </c>
      <c r="D376" s="58"/>
      <c r="E376" s="58"/>
      <c r="F376" s="137">
        <f t="shared" si="31"/>
        <v>0</v>
      </c>
    </row>
    <row r="377" spans="1:6" ht="24" x14ac:dyDescent="0.25">
      <c r="A377" s="142">
        <v>73</v>
      </c>
      <c r="B377" s="143">
        <v>34000</v>
      </c>
      <c r="C377" s="145" t="s">
        <v>132</v>
      </c>
      <c r="D377" s="58"/>
      <c r="E377" s="58"/>
      <c r="F377" s="137">
        <f t="shared" si="31"/>
        <v>0</v>
      </c>
    </row>
    <row r="378" spans="1:6" x14ac:dyDescent="0.25">
      <c r="A378" s="59"/>
      <c r="B378" s="59" t="s">
        <v>72</v>
      </c>
      <c r="C378" s="97" t="s">
        <v>73</v>
      </c>
      <c r="D378" s="60">
        <f>SUM(D363:D377)</f>
        <v>0</v>
      </c>
      <c r="E378" s="60">
        <f>SUM(E363:E377)</f>
        <v>0</v>
      </c>
      <c r="F378" s="83">
        <f t="shared" si="31"/>
        <v>0</v>
      </c>
    </row>
    <row r="379" spans="1:6" x14ac:dyDescent="0.25">
      <c r="A379" s="65" t="s">
        <v>74</v>
      </c>
      <c r="B379" s="66"/>
      <c r="C379" s="67"/>
      <c r="D379" s="68">
        <f>D301+D352+D357+D362+D378</f>
        <v>31736.930000000004</v>
      </c>
      <c r="E379" s="68">
        <f>E301+E352+E357+E362+E378</f>
        <v>29806.130000000005</v>
      </c>
      <c r="F379" s="68">
        <f>D379-E379</f>
        <v>1930.7999999999993</v>
      </c>
    </row>
    <row r="381" spans="1:6" x14ac:dyDescent="0.25">
      <c r="A381" s="128" t="s">
        <v>245</v>
      </c>
      <c r="B381" s="129"/>
      <c r="C381" s="129"/>
      <c r="D381" s="129"/>
      <c r="E381" s="129"/>
      <c r="F381" s="130"/>
    </row>
    <row r="382" spans="1:6" ht="36.75" x14ac:dyDescent="0.25">
      <c r="A382" s="69" t="s">
        <v>12</v>
      </c>
      <c r="B382" s="53" t="s">
        <v>31</v>
      </c>
      <c r="C382" s="53" t="s">
        <v>5</v>
      </c>
      <c r="D382" s="80" t="s">
        <v>177</v>
      </c>
      <c r="E382" s="80" t="s">
        <v>176</v>
      </c>
      <c r="F382" s="81" t="s">
        <v>32</v>
      </c>
    </row>
    <row r="383" spans="1:6" x14ac:dyDescent="0.25">
      <c r="A383" s="61">
        <v>1</v>
      </c>
      <c r="B383" s="61">
        <v>11111</v>
      </c>
      <c r="C383" s="96" t="s">
        <v>33</v>
      </c>
      <c r="D383" s="57">
        <v>88626.62</v>
      </c>
      <c r="E383" s="58">
        <v>83749.759999999995</v>
      </c>
      <c r="F383" s="82">
        <f>D383-E383</f>
        <v>4876.8600000000006</v>
      </c>
    </row>
    <row r="384" spans="1:6" ht="24.75" x14ac:dyDescent="0.25">
      <c r="A384" s="61">
        <v>2</v>
      </c>
      <c r="B384" s="61">
        <v>11121</v>
      </c>
      <c r="C384" s="96" t="s">
        <v>108</v>
      </c>
      <c r="D384" s="57">
        <v>7714.91</v>
      </c>
      <c r="E384" s="58">
        <v>8170.49</v>
      </c>
      <c r="F384" s="82">
        <f t="shared" ref="F384:F389" si="32">D384-E384</f>
        <v>-455.57999999999993</v>
      </c>
    </row>
    <row r="385" spans="1:6" ht="24.75" x14ac:dyDescent="0.25">
      <c r="A385" s="61">
        <v>3</v>
      </c>
      <c r="B385" s="61">
        <v>11131</v>
      </c>
      <c r="C385" s="96" t="s">
        <v>109</v>
      </c>
      <c r="D385" s="57">
        <v>5662.84</v>
      </c>
      <c r="E385" s="58">
        <v>5586.67</v>
      </c>
      <c r="F385" s="82">
        <f t="shared" si="32"/>
        <v>76.170000000000073</v>
      </c>
    </row>
    <row r="386" spans="1:6" x14ac:dyDescent="0.25">
      <c r="A386" s="61">
        <v>4</v>
      </c>
      <c r="B386" s="61">
        <v>11151</v>
      </c>
      <c r="C386" s="96" t="s">
        <v>110</v>
      </c>
      <c r="D386" s="57"/>
      <c r="E386" s="58">
        <v>0</v>
      </c>
      <c r="F386" s="82">
        <f t="shared" si="32"/>
        <v>0</v>
      </c>
    </row>
    <row r="387" spans="1:6" x14ac:dyDescent="0.25">
      <c r="A387" s="61">
        <v>5</v>
      </c>
      <c r="B387" s="61">
        <v>11152</v>
      </c>
      <c r="C387" s="96" t="s">
        <v>114</v>
      </c>
      <c r="D387" s="57"/>
      <c r="E387" s="58">
        <v>0</v>
      </c>
      <c r="F387" s="82">
        <f t="shared" si="32"/>
        <v>0</v>
      </c>
    </row>
    <row r="388" spans="1:6" x14ac:dyDescent="0.25">
      <c r="A388" s="61">
        <v>6</v>
      </c>
      <c r="B388" s="61">
        <v>11211</v>
      </c>
      <c r="C388" s="96" t="s">
        <v>111</v>
      </c>
      <c r="D388" s="57">
        <v>2797.63</v>
      </c>
      <c r="E388" s="58">
        <v>1768.66</v>
      </c>
      <c r="F388" s="82">
        <f t="shared" si="32"/>
        <v>1028.97</v>
      </c>
    </row>
    <row r="389" spans="1:6" ht="24.75" x14ac:dyDescent="0.25">
      <c r="A389" s="61">
        <v>7</v>
      </c>
      <c r="B389" s="61">
        <v>11311</v>
      </c>
      <c r="C389" s="96" t="s">
        <v>112</v>
      </c>
      <c r="D389" s="57">
        <v>5662.84</v>
      </c>
      <c r="E389" s="58">
        <v>5586.67</v>
      </c>
      <c r="F389" s="82">
        <f t="shared" si="32"/>
        <v>76.170000000000073</v>
      </c>
    </row>
    <row r="390" spans="1:6" ht="24.75" x14ac:dyDescent="0.25">
      <c r="A390" s="61">
        <v>8</v>
      </c>
      <c r="B390" s="61">
        <v>11411</v>
      </c>
      <c r="C390" s="96" t="s">
        <v>115</v>
      </c>
      <c r="D390" s="57">
        <v>18553.939999999999</v>
      </c>
      <c r="E390" s="58">
        <v>21485.63</v>
      </c>
      <c r="F390" s="82">
        <f>D390-E390</f>
        <v>-2931.6900000000023</v>
      </c>
    </row>
    <row r="391" spans="1:6" x14ac:dyDescent="0.25">
      <c r="A391" s="61">
        <v>9</v>
      </c>
      <c r="B391" s="61">
        <v>11416</v>
      </c>
      <c r="C391" s="96" t="s">
        <v>116</v>
      </c>
      <c r="D391" s="57"/>
      <c r="E391" s="58">
        <v>0</v>
      </c>
      <c r="F391" s="82">
        <f>D391-E391</f>
        <v>0</v>
      </c>
    </row>
    <row r="392" spans="1:6" ht="24.75" x14ac:dyDescent="0.25">
      <c r="A392" s="61">
        <v>10</v>
      </c>
      <c r="B392" s="61">
        <v>11418</v>
      </c>
      <c r="C392" s="96" t="s">
        <v>124</v>
      </c>
      <c r="D392" s="57"/>
      <c r="E392" s="58">
        <v>0</v>
      </c>
      <c r="F392" s="82">
        <f>D392-E392</f>
        <v>0</v>
      </c>
    </row>
    <row r="393" spans="1:6" ht="36.75" x14ac:dyDescent="0.25">
      <c r="A393" s="61">
        <v>11</v>
      </c>
      <c r="B393" s="61">
        <v>11431</v>
      </c>
      <c r="C393" s="96" t="s">
        <v>117</v>
      </c>
      <c r="D393" s="57"/>
      <c r="E393" s="58">
        <v>0</v>
      </c>
      <c r="F393" s="82">
        <f>D393-E393</f>
        <v>0</v>
      </c>
    </row>
    <row r="394" spans="1:6" x14ac:dyDescent="0.25">
      <c r="A394" s="61">
        <v>12</v>
      </c>
      <c r="B394" s="61">
        <v>11611</v>
      </c>
      <c r="C394" s="96" t="s">
        <v>113</v>
      </c>
      <c r="D394" s="57"/>
      <c r="E394" s="58">
        <v>0</v>
      </c>
      <c r="F394" s="82">
        <f t="shared" ref="F394:F395" si="33">D394-E394</f>
        <v>0</v>
      </c>
    </row>
    <row r="395" spans="1:6" ht="24.75" x14ac:dyDescent="0.25">
      <c r="A395" s="54">
        <v>13</v>
      </c>
      <c r="B395" s="54">
        <v>11900</v>
      </c>
      <c r="C395" s="98" t="s">
        <v>34</v>
      </c>
      <c r="D395" s="57"/>
      <c r="E395" s="58">
        <v>0</v>
      </c>
      <c r="F395" s="82">
        <f t="shared" si="33"/>
        <v>0</v>
      </c>
    </row>
    <row r="396" spans="1:6" x14ac:dyDescent="0.25">
      <c r="A396" s="59"/>
      <c r="B396" s="59" t="s">
        <v>35</v>
      </c>
      <c r="C396" s="97" t="s">
        <v>36</v>
      </c>
      <c r="D396" s="60">
        <f>SUM(D383:D395)</f>
        <v>129018.78</v>
      </c>
      <c r="E396" s="60">
        <f>SUM(E383:E395)</f>
        <v>126347.88</v>
      </c>
      <c r="F396" s="60">
        <f>SUM(F383:F395)</f>
        <v>2670.8999999999987</v>
      </c>
    </row>
    <row r="397" spans="1:6" ht="24.75" x14ac:dyDescent="0.25">
      <c r="A397" s="61">
        <v>13</v>
      </c>
      <c r="B397" s="61">
        <v>13140</v>
      </c>
      <c r="C397" s="96" t="s">
        <v>125</v>
      </c>
      <c r="D397" s="57"/>
      <c r="E397" s="58">
        <v>0</v>
      </c>
      <c r="F397" s="82">
        <f t="shared" ref="F397:F446" si="34">D397-E397</f>
        <v>0</v>
      </c>
    </row>
    <row r="398" spans="1:6" ht="36.75" x14ac:dyDescent="0.25">
      <c r="A398" s="61">
        <v>14</v>
      </c>
      <c r="B398" s="61">
        <v>13141</v>
      </c>
      <c r="C398" s="96" t="s">
        <v>163</v>
      </c>
      <c r="D398" s="57"/>
      <c r="E398" s="58">
        <v>0</v>
      </c>
      <c r="F398" s="82">
        <f t="shared" si="34"/>
        <v>0</v>
      </c>
    </row>
    <row r="399" spans="1:6" x14ac:dyDescent="0.25">
      <c r="A399" s="61"/>
      <c r="B399" s="61">
        <v>13142</v>
      </c>
      <c r="C399" s="89" t="s">
        <v>126</v>
      </c>
      <c r="D399" s="57"/>
      <c r="E399" s="58">
        <v>0</v>
      </c>
      <c r="F399" s="82">
        <f t="shared" si="34"/>
        <v>0</v>
      </c>
    </row>
    <row r="400" spans="1:6" ht="36.75" x14ac:dyDescent="0.25">
      <c r="A400" s="61">
        <v>15</v>
      </c>
      <c r="B400" s="61">
        <v>13143</v>
      </c>
      <c r="C400" s="96" t="s">
        <v>127</v>
      </c>
      <c r="D400" s="57"/>
      <c r="E400" s="58">
        <v>0</v>
      </c>
      <c r="F400" s="82">
        <f t="shared" si="34"/>
        <v>0</v>
      </c>
    </row>
    <row r="401" spans="1:6" x14ac:dyDescent="0.25">
      <c r="A401" s="61">
        <v>16</v>
      </c>
      <c r="B401" s="61">
        <v>13310</v>
      </c>
      <c r="C401" s="96" t="s">
        <v>37</v>
      </c>
      <c r="D401" s="57"/>
      <c r="E401" s="58">
        <v>0</v>
      </c>
      <c r="F401" s="82">
        <f t="shared" si="34"/>
        <v>0</v>
      </c>
    </row>
    <row r="402" spans="1:6" x14ac:dyDescent="0.25">
      <c r="A402" s="61">
        <v>17</v>
      </c>
      <c r="B402" s="61">
        <v>13320</v>
      </c>
      <c r="C402" s="96" t="s">
        <v>38</v>
      </c>
      <c r="D402" s="57"/>
      <c r="E402" s="58">
        <v>0</v>
      </c>
      <c r="F402" s="82">
        <f t="shared" si="34"/>
        <v>0</v>
      </c>
    </row>
    <row r="403" spans="1:6" x14ac:dyDescent="0.25">
      <c r="A403" s="61">
        <v>18</v>
      </c>
      <c r="B403" s="61">
        <v>13330</v>
      </c>
      <c r="C403" s="96" t="s">
        <v>39</v>
      </c>
      <c r="D403" s="57"/>
      <c r="E403" s="58">
        <v>0</v>
      </c>
      <c r="F403" s="82">
        <f t="shared" si="34"/>
        <v>0</v>
      </c>
    </row>
    <row r="404" spans="1:6" ht="24.75" x14ac:dyDescent="0.25">
      <c r="A404" s="61">
        <v>19</v>
      </c>
      <c r="B404" s="61">
        <v>13430</v>
      </c>
      <c r="C404" s="96" t="s">
        <v>89</v>
      </c>
      <c r="D404" s="57"/>
      <c r="E404" s="58">
        <v>0</v>
      </c>
      <c r="F404" s="82">
        <f t="shared" si="34"/>
        <v>0</v>
      </c>
    </row>
    <row r="405" spans="1:6" ht="36.75" x14ac:dyDescent="0.25">
      <c r="A405" s="61">
        <v>20</v>
      </c>
      <c r="B405" s="61">
        <v>13445</v>
      </c>
      <c r="C405" s="96" t="s">
        <v>96</v>
      </c>
      <c r="D405" s="57"/>
      <c r="E405" s="58">
        <v>0</v>
      </c>
      <c r="F405" s="82">
        <f t="shared" si="34"/>
        <v>0</v>
      </c>
    </row>
    <row r="406" spans="1:6" ht="24.75" x14ac:dyDescent="0.25">
      <c r="A406" s="61">
        <v>21</v>
      </c>
      <c r="B406" s="61">
        <v>13450</v>
      </c>
      <c r="C406" s="96" t="s">
        <v>40</v>
      </c>
      <c r="D406" s="57"/>
      <c r="E406" s="58">
        <v>0</v>
      </c>
      <c r="F406" s="82">
        <f t="shared" si="34"/>
        <v>0</v>
      </c>
    </row>
    <row r="407" spans="1:6" x14ac:dyDescent="0.25">
      <c r="A407" s="61">
        <v>22</v>
      </c>
      <c r="B407" s="61">
        <v>13460</v>
      </c>
      <c r="C407" s="96" t="s">
        <v>41</v>
      </c>
      <c r="D407" s="57">
        <v>2028.5</v>
      </c>
      <c r="E407" s="58">
        <v>0</v>
      </c>
      <c r="F407" s="82">
        <f t="shared" si="34"/>
        <v>2028.5</v>
      </c>
    </row>
    <row r="408" spans="1:6" x14ac:dyDescent="0.25">
      <c r="A408" s="61">
        <v>23</v>
      </c>
      <c r="B408" s="61">
        <v>13470</v>
      </c>
      <c r="C408" s="96" t="s">
        <v>42</v>
      </c>
      <c r="D408" s="57"/>
      <c r="E408" s="58">
        <v>0</v>
      </c>
      <c r="F408" s="82">
        <f t="shared" si="34"/>
        <v>0</v>
      </c>
    </row>
    <row r="409" spans="1:6" ht="24.75" x14ac:dyDescent="0.25">
      <c r="A409" s="61">
        <v>24</v>
      </c>
      <c r="B409" s="61">
        <v>13475</v>
      </c>
      <c r="C409" s="96" t="s">
        <v>97</v>
      </c>
      <c r="D409" s="57"/>
      <c r="E409" s="58">
        <v>0</v>
      </c>
      <c r="F409" s="82">
        <f t="shared" si="34"/>
        <v>0</v>
      </c>
    </row>
    <row r="410" spans="1:6" x14ac:dyDescent="0.25">
      <c r="A410" s="61">
        <v>25</v>
      </c>
      <c r="B410" s="61">
        <v>13480</v>
      </c>
      <c r="C410" s="96" t="s">
        <v>43</v>
      </c>
      <c r="D410" s="57"/>
      <c r="E410" s="58">
        <v>0</v>
      </c>
      <c r="F410" s="82">
        <f t="shared" si="34"/>
        <v>0</v>
      </c>
    </row>
    <row r="411" spans="1:6" x14ac:dyDescent="0.25">
      <c r="A411" s="61">
        <v>26</v>
      </c>
      <c r="B411" s="61">
        <v>13501</v>
      </c>
      <c r="C411" s="96" t="s">
        <v>44</v>
      </c>
      <c r="D411" s="57"/>
      <c r="E411" s="58">
        <v>0</v>
      </c>
      <c r="F411" s="82">
        <f t="shared" si="34"/>
        <v>0</v>
      </c>
    </row>
    <row r="412" spans="1:6" x14ac:dyDescent="0.25">
      <c r="A412" s="61">
        <v>27</v>
      </c>
      <c r="B412" s="61">
        <v>13503</v>
      </c>
      <c r="C412" s="96" t="s">
        <v>98</v>
      </c>
      <c r="D412" s="57"/>
      <c r="E412" s="58">
        <v>0</v>
      </c>
      <c r="F412" s="82">
        <f t="shared" si="34"/>
        <v>0</v>
      </c>
    </row>
    <row r="413" spans="1:6" x14ac:dyDescent="0.25">
      <c r="A413" s="61"/>
      <c r="B413" s="54">
        <v>13504</v>
      </c>
      <c r="C413" s="54" t="s">
        <v>128</v>
      </c>
      <c r="D413" s="57"/>
      <c r="E413" s="58">
        <v>0</v>
      </c>
      <c r="F413" s="82">
        <f t="shared" si="34"/>
        <v>0</v>
      </c>
    </row>
    <row r="414" spans="1:6" x14ac:dyDescent="0.25">
      <c r="A414" s="61">
        <v>28</v>
      </c>
      <c r="B414" s="61">
        <v>13509</v>
      </c>
      <c r="C414" s="96" t="s">
        <v>45</v>
      </c>
      <c r="D414" s="57"/>
      <c r="E414" s="58">
        <v>0</v>
      </c>
      <c r="F414" s="82">
        <f t="shared" si="34"/>
        <v>0</v>
      </c>
    </row>
    <row r="415" spans="1:6" x14ac:dyDescent="0.25">
      <c r="A415" s="61">
        <v>29</v>
      </c>
      <c r="B415" s="61">
        <v>13511</v>
      </c>
      <c r="C415" s="96" t="s">
        <v>129</v>
      </c>
      <c r="D415" s="57"/>
      <c r="E415" s="58">
        <v>0</v>
      </c>
      <c r="F415" s="82">
        <f t="shared" si="34"/>
        <v>0</v>
      </c>
    </row>
    <row r="416" spans="1:6" ht="24.75" x14ac:dyDescent="0.25">
      <c r="A416" s="61"/>
      <c r="B416" s="61">
        <v>13512</v>
      </c>
      <c r="C416" s="96" t="s">
        <v>179</v>
      </c>
      <c r="D416" s="57"/>
      <c r="E416" s="58">
        <v>0</v>
      </c>
      <c r="F416" s="82">
        <f t="shared" si="34"/>
        <v>0</v>
      </c>
    </row>
    <row r="417" spans="1:6" x14ac:dyDescent="0.25">
      <c r="A417" s="61">
        <v>30</v>
      </c>
      <c r="B417" s="61">
        <v>13610</v>
      </c>
      <c r="C417" s="96" t="s">
        <v>46</v>
      </c>
      <c r="D417" s="57"/>
      <c r="E417" s="58">
        <v>0</v>
      </c>
      <c r="F417" s="82">
        <f t="shared" si="34"/>
        <v>0</v>
      </c>
    </row>
    <row r="418" spans="1:6" ht="24.75" x14ac:dyDescent="0.25">
      <c r="A418" s="61">
        <v>31</v>
      </c>
      <c r="B418" s="61">
        <v>13611</v>
      </c>
      <c r="C418" s="96" t="s">
        <v>99</v>
      </c>
      <c r="D418" s="57"/>
      <c r="E418" s="58">
        <v>0</v>
      </c>
      <c r="F418" s="82">
        <f t="shared" si="34"/>
        <v>0</v>
      </c>
    </row>
    <row r="419" spans="1:6" ht="24.75" x14ac:dyDescent="0.25">
      <c r="A419" s="61">
        <v>32</v>
      </c>
      <c r="B419" s="61">
        <v>13620</v>
      </c>
      <c r="C419" s="96" t="s">
        <v>47</v>
      </c>
      <c r="D419" s="57">
        <v>229.9</v>
      </c>
      <c r="E419" s="58">
        <v>426.14</v>
      </c>
      <c r="F419" s="82">
        <f t="shared" si="34"/>
        <v>-196.23999999999998</v>
      </c>
    </row>
    <row r="420" spans="1:6" x14ac:dyDescent="0.25">
      <c r="A420" s="61">
        <v>33</v>
      </c>
      <c r="B420" s="61">
        <v>13630</v>
      </c>
      <c r="C420" s="96" t="s">
        <v>48</v>
      </c>
      <c r="D420" s="57"/>
      <c r="E420" s="58">
        <v>0</v>
      </c>
      <c r="F420" s="82">
        <f t="shared" si="34"/>
        <v>0</v>
      </c>
    </row>
    <row r="421" spans="1:6" x14ac:dyDescent="0.25">
      <c r="A421" s="61">
        <v>34</v>
      </c>
      <c r="B421" s="61">
        <v>13640</v>
      </c>
      <c r="C421" s="96" t="s">
        <v>49</v>
      </c>
      <c r="D421" s="57"/>
      <c r="E421" s="58">
        <v>0</v>
      </c>
      <c r="F421" s="82">
        <f t="shared" si="34"/>
        <v>0</v>
      </c>
    </row>
    <row r="422" spans="1:6" x14ac:dyDescent="0.25">
      <c r="A422" s="61">
        <v>35</v>
      </c>
      <c r="B422" s="61">
        <v>13720</v>
      </c>
      <c r="C422" s="96" t="s">
        <v>50</v>
      </c>
      <c r="D422" s="57"/>
      <c r="E422" s="58">
        <v>0</v>
      </c>
      <c r="F422" s="82">
        <f t="shared" si="34"/>
        <v>0</v>
      </c>
    </row>
    <row r="423" spans="1:6" x14ac:dyDescent="0.25">
      <c r="A423" s="61">
        <v>36</v>
      </c>
      <c r="B423" s="61">
        <v>13760</v>
      </c>
      <c r="C423" s="96" t="s">
        <v>51</v>
      </c>
      <c r="D423" s="57"/>
      <c r="E423" s="58">
        <v>0</v>
      </c>
      <c r="F423" s="82">
        <f t="shared" si="34"/>
        <v>0</v>
      </c>
    </row>
    <row r="424" spans="1:6" ht="24.75" x14ac:dyDescent="0.25">
      <c r="A424" s="61">
        <v>37</v>
      </c>
      <c r="B424" s="61">
        <v>13780</v>
      </c>
      <c r="C424" s="96" t="s">
        <v>164</v>
      </c>
      <c r="D424" s="57"/>
      <c r="E424" s="58">
        <v>329.2</v>
      </c>
      <c r="F424" s="82">
        <f t="shared" si="34"/>
        <v>-329.2</v>
      </c>
    </row>
    <row r="425" spans="1:6" ht="24.75" x14ac:dyDescent="0.25">
      <c r="A425" s="61">
        <v>38</v>
      </c>
      <c r="B425" s="61">
        <v>13810</v>
      </c>
      <c r="C425" s="96" t="s">
        <v>165</v>
      </c>
      <c r="D425" s="57"/>
      <c r="E425" s="58">
        <v>0</v>
      </c>
      <c r="F425" s="82">
        <f t="shared" si="34"/>
        <v>0</v>
      </c>
    </row>
    <row r="426" spans="1:6" x14ac:dyDescent="0.25">
      <c r="A426" s="61">
        <v>39</v>
      </c>
      <c r="B426" s="61">
        <v>13820</v>
      </c>
      <c r="C426" s="96" t="s">
        <v>90</v>
      </c>
      <c r="D426" s="57"/>
      <c r="E426" s="58">
        <v>0</v>
      </c>
      <c r="F426" s="82">
        <f t="shared" si="34"/>
        <v>0</v>
      </c>
    </row>
    <row r="427" spans="1:6" x14ac:dyDescent="0.25">
      <c r="A427" s="61">
        <v>40</v>
      </c>
      <c r="B427" s="61">
        <v>13950</v>
      </c>
      <c r="C427" s="96" t="s">
        <v>52</v>
      </c>
      <c r="D427" s="57">
        <v>75</v>
      </c>
      <c r="E427" s="58">
        <v>0</v>
      </c>
      <c r="F427" s="82">
        <f t="shared" si="34"/>
        <v>75</v>
      </c>
    </row>
    <row r="428" spans="1:6" x14ac:dyDescent="0.25">
      <c r="A428" s="61">
        <v>41</v>
      </c>
      <c r="B428" s="61">
        <v>13951</v>
      </c>
      <c r="C428" s="96" t="s">
        <v>52</v>
      </c>
      <c r="D428" s="57">
        <v>110.57</v>
      </c>
      <c r="E428" s="58">
        <v>0</v>
      </c>
      <c r="F428" s="82">
        <f t="shared" si="34"/>
        <v>110.57</v>
      </c>
    </row>
    <row r="429" spans="1:6" ht="24.75" x14ac:dyDescent="0.25">
      <c r="A429" s="61"/>
      <c r="B429" s="61">
        <v>13952</v>
      </c>
      <c r="C429" s="96" t="s">
        <v>180</v>
      </c>
      <c r="D429" s="57"/>
      <c r="E429" s="58">
        <v>0</v>
      </c>
      <c r="F429" s="82">
        <f t="shared" si="34"/>
        <v>0</v>
      </c>
    </row>
    <row r="430" spans="1:6" ht="24.75" x14ac:dyDescent="0.25">
      <c r="A430" s="61">
        <v>42</v>
      </c>
      <c r="B430" s="61">
        <v>13954</v>
      </c>
      <c r="C430" s="96" t="s">
        <v>100</v>
      </c>
      <c r="D430" s="57"/>
      <c r="E430" s="58">
        <v>0</v>
      </c>
      <c r="F430" s="82">
        <f t="shared" si="34"/>
        <v>0</v>
      </c>
    </row>
    <row r="431" spans="1:6" ht="24.75" x14ac:dyDescent="0.25">
      <c r="A431" s="61">
        <v>43</v>
      </c>
      <c r="B431" s="61">
        <v>14010</v>
      </c>
      <c r="C431" s="96" t="s">
        <v>166</v>
      </c>
      <c r="D431" s="57"/>
      <c r="E431" s="58">
        <v>305</v>
      </c>
      <c r="F431" s="82">
        <f t="shared" si="34"/>
        <v>-305</v>
      </c>
    </row>
    <row r="432" spans="1:6" ht="24.75" x14ac:dyDescent="0.25">
      <c r="A432" s="61">
        <v>44</v>
      </c>
      <c r="B432" s="61">
        <v>14022</v>
      </c>
      <c r="C432" s="96" t="s">
        <v>101</v>
      </c>
      <c r="D432" s="57"/>
      <c r="E432" s="58">
        <v>0</v>
      </c>
      <c r="F432" s="82">
        <f t="shared" si="34"/>
        <v>0</v>
      </c>
    </row>
    <row r="433" spans="1:6" ht="24.75" x14ac:dyDescent="0.25">
      <c r="A433" s="61">
        <v>45</v>
      </c>
      <c r="B433" s="61">
        <v>14023</v>
      </c>
      <c r="C433" s="96" t="s">
        <v>167</v>
      </c>
      <c r="D433" s="57"/>
      <c r="E433" s="58">
        <v>0</v>
      </c>
      <c r="F433" s="82">
        <f t="shared" si="34"/>
        <v>0</v>
      </c>
    </row>
    <row r="434" spans="1:6" ht="24.75" x14ac:dyDescent="0.25">
      <c r="A434" s="61">
        <v>46</v>
      </c>
      <c r="B434" s="61">
        <v>14024</v>
      </c>
      <c r="C434" s="96" t="s">
        <v>53</v>
      </c>
      <c r="D434" s="57"/>
      <c r="E434" s="58">
        <v>0</v>
      </c>
      <c r="F434" s="82">
        <f t="shared" si="34"/>
        <v>0</v>
      </c>
    </row>
    <row r="435" spans="1:6" ht="24.75" x14ac:dyDescent="0.25">
      <c r="A435" s="61">
        <v>47</v>
      </c>
      <c r="B435" s="61">
        <v>14026</v>
      </c>
      <c r="C435" s="96" t="s">
        <v>168</v>
      </c>
      <c r="D435" s="57"/>
      <c r="E435" s="58">
        <v>0</v>
      </c>
      <c r="F435" s="82">
        <f t="shared" si="34"/>
        <v>0</v>
      </c>
    </row>
    <row r="436" spans="1:6" ht="24.75" x14ac:dyDescent="0.25">
      <c r="A436" s="61"/>
      <c r="B436" s="54">
        <v>14027</v>
      </c>
      <c r="C436" s="98" t="s">
        <v>181</v>
      </c>
      <c r="D436" s="57"/>
      <c r="E436" s="58">
        <v>0</v>
      </c>
      <c r="F436" s="82">
        <f t="shared" si="34"/>
        <v>0</v>
      </c>
    </row>
    <row r="437" spans="1:6" x14ac:dyDescent="0.25">
      <c r="A437" s="61"/>
      <c r="B437" s="54">
        <v>14030</v>
      </c>
      <c r="C437" s="54" t="s">
        <v>130</v>
      </c>
      <c r="D437" s="57"/>
      <c r="E437" s="58">
        <v>0</v>
      </c>
      <c r="F437" s="82">
        <f t="shared" si="34"/>
        <v>0</v>
      </c>
    </row>
    <row r="438" spans="1:6" ht="24.75" x14ac:dyDescent="0.25">
      <c r="A438" s="61">
        <v>48</v>
      </c>
      <c r="B438" s="61">
        <v>14032</v>
      </c>
      <c r="C438" s="96" t="s">
        <v>178</v>
      </c>
      <c r="D438" s="57"/>
      <c r="E438" s="58">
        <v>0</v>
      </c>
      <c r="F438" s="82">
        <f t="shared" si="34"/>
        <v>0</v>
      </c>
    </row>
    <row r="439" spans="1:6" x14ac:dyDescent="0.25">
      <c r="A439" s="61">
        <v>49</v>
      </c>
      <c r="B439" s="61">
        <v>14040</v>
      </c>
      <c r="C439" s="96" t="s">
        <v>54</v>
      </c>
      <c r="D439" s="57"/>
      <c r="E439" s="58">
        <v>0</v>
      </c>
      <c r="F439" s="82">
        <f t="shared" si="34"/>
        <v>0</v>
      </c>
    </row>
    <row r="440" spans="1:6" x14ac:dyDescent="0.25">
      <c r="A440" s="61">
        <v>50</v>
      </c>
      <c r="B440" s="61">
        <v>14050</v>
      </c>
      <c r="C440" s="96" t="s">
        <v>55</v>
      </c>
      <c r="D440" s="57"/>
      <c r="E440" s="58">
        <v>0</v>
      </c>
      <c r="F440" s="82">
        <f t="shared" si="34"/>
        <v>0</v>
      </c>
    </row>
    <row r="441" spans="1:6" ht="36.75" x14ac:dyDescent="0.25">
      <c r="A441" s="61">
        <v>51</v>
      </c>
      <c r="B441" s="61">
        <v>14060</v>
      </c>
      <c r="C441" s="96" t="s">
        <v>102</v>
      </c>
      <c r="D441" s="57"/>
      <c r="E441" s="58">
        <v>0</v>
      </c>
      <c r="F441" s="82">
        <f t="shared" si="34"/>
        <v>0</v>
      </c>
    </row>
    <row r="442" spans="1:6" x14ac:dyDescent="0.25">
      <c r="A442" s="61">
        <v>52</v>
      </c>
      <c r="B442" s="61">
        <v>14210</v>
      </c>
      <c r="C442" s="96" t="s">
        <v>56</v>
      </c>
      <c r="D442" s="57"/>
      <c r="E442" s="58">
        <v>0</v>
      </c>
      <c r="F442" s="82">
        <f t="shared" si="34"/>
        <v>0</v>
      </c>
    </row>
    <row r="443" spans="1:6" ht="24.75" x14ac:dyDescent="0.25">
      <c r="A443" s="61">
        <v>53</v>
      </c>
      <c r="B443" s="55">
        <v>14230</v>
      </c>
      <c r="C443" s="96" t="s">
        <v>57</v>
      </c>
      <c r="D443" s="57"/>
      <c r="E443" s="58">
        <v>0</v>
      </c>
      <c r="F443" s="82">
        <f t="shared" si="34"/>
        <v>0</v>
      </c>
    </row>
    <row r="444" spans="1:6" ht="24.75" x14ac:dyDescent="0.25">
      <c r="A444" s="61">
        <v>54</v>
      </c>
      <c r="B444" s="61">
        <v>14310</v>
      </c>
      <c r="C444" s="96" t="s">
        <v>103</v>
      </c>
      <c r="D444" s="57">
        <v>99.6</v>
      </c>
      <c r="E444" s="58">
        <v>0</v>
      </c>
      <c r="F444" s="82">
        <f t="shared" si="34"/>
        <v>99.6</v>
      </c>
    </row>
    <row r="445" spans="1:6" x14ac:dyDescent="0.25">
      <c r="A445" s="54"/>
      <c r="B445" s="54">
        <v>14410</v>
      </c>
      <c r="C445" s="61" t="s">
        <v>58</v>
      </c>
      <c r="D445" s="57"/>
      <c r="E445" s="58">
        <v>0</v>
      </c>
      <c r="F445" s="82">
        <f t="shared" si="34"/>
        <v>0</v>
      </c>
    </row>
    <row r="446" spans="1:6" x14ac:dyDescent="0.25">
      <c r="A446" s="54"/>
      <c r="B446" s="54">
        <v>14415</v>
      </c>
      <c r="C446" s="61" t="s">
        <v>182</v>
      </c>
      <c r="D446" s="57"/>
      <c r="E446" s="58">
        <v>0</v>
      </c>
      <c r="F446" s="82">
        <f t="shared" si="34"/>
        <v>0</v>
      </c>
    </row>
    <row r="447" spans="1:6" x14ac:dyDescent="0.25">
      <c r="A447" s="59"/>
      <c r="B447" s="59" t="s">
        <v>59</v>
      </c>
      <c r="C447" s="97" t="s">
        <v>60</v>
      </c>
      <c r="D447" s="60">
        <f>SUM(D397:D446)</f>
        <v>2543.5700000000002</v>
      </c>
      <c r="E447" s="60">
        <f>SUM(E397:E446)</f>
        <v>1060.3399999999999</v>
      </c>
      <c r="F447" s="60">
        <f>SUM(F397:F444)</f>
        <v>1483.2299999999998</v>
      </c>
    </row>
    <row r="448" spans="1:6" x14ac:dyDescent="0.25">
      <c r="A448" s="134">
        <v>55</v>
      </c>
      <c r="B448" s="135">
        <v>13210</v>
      </c>
      <c r="C448" s="136" t="s">
        <v>61</v>
      </c>
      <c r="D448" s="57"/>
      <c r="E448" s="58"/>
      <c r="F448" s="137">
        <f>D448-E448</f>
        <v>0</v>
      </c>
    </row>
    <row r="449" spans="1:6" x14ac:dyDescent="0.25">
      <c r="A449" s="138">
        <v>56</v>
      </c>
      <c r="B449" s="139">
        <v>13220</v>
      </c>
      <c r="C449" s="140" t="s">
        <v>62</v>
      </c>
      <c r="D449" s="62"/>
      <c r="E449" s="85"/>
      <c r="F449" s="137">
        <f t="shared" ref="F449:F451" si="35">D449-E449</f>
        <v>0</v>
      </c>
    </row>
    <row r="450" spans="1:6" x14ac:dyDescent="0.25">
      <c r="A450" s="134">
        <v>57</v>
      </c>
      <c r="B450" s="135">
        <v>13230</v>
      </c>
      <c r="C450" s="136" t="s">
        <v>63</v>
      </c>
      <c r="D450" s="57"/>
      <c r="E450" s="58"/>
      <c r="F450" s="137">
        <f t="shared" si="35"/>
        <v>0</v>
      </c>
    </row>
    <row r="451" spans="1:6" x14ac:dyDescent="0.25">
      <c r="A451" s="138">
        <v>58</v>
      </c>
      <c r="B451" s="141">
        <v>13250</v>
      </c>
      <c r="C451" s="140" t="s">
        <v>64</v>
      </c>
      <c r="D451" s="63"/>
      <c r="E451" s="104"/>
      <c r="F451" s="137">
        <f t="shared" si="35"/>
        <v>0</v>
      </c>
    </row>
    <row r="452" spans="1:6" x14ac:dyDescent="0.25">
      <c r="A452" s="71"/>
      <c r="B452" s="59" t="s">
        <v>65</v>
      </c>
      <c r="C452" s="97" t="s">
        <v>66</v>
      </c>
      <c r="D452" s="60">
        <f>SUM(D448:D451)</f>
        <v>0</v>
      </c>
      <c r="E452" s="60">
        <f>SUM(E448:E451)</f>
        <v>0</v>
      </c>
      <c r="F452" s="60">
        <f>SUM(F448:F451)</f>
        <v>0</v>
      </c>
    </row>
    <row r="453" spans="1:6" x14ac:dyDescent="0.25">
      <c r="A453" s="135">
        <v>59</v>
      </c>
      <c r="B453" s="135">
        <v>21110</v>
      </c>
      <c r="C453" s="135" t="s">
        <v>123</v>
      </c>
      <c r="D453" s="58"/>
      <c r="E453" s="58"/>
      <c r="F453" s="137">
        <f t="shared" ref="F453:F456" si="36">D453-E453</f>
        <v>0</v>
      </c>
    </row>
    <row r="454" spans="1:6" x14ac:dyDescent="0.25">
      <c r="A454" s="135"/>
      <c r="B454" s="135">
        <v>21200</v>
      </c>
      <c r="C454" s="135" t="s">
        <v>67</v>
      </c>
      <c r="D454" s="58"/>
      <c r="E454" s="58"/>
      <c r="F454" s="137">
        <f t="shared" si="36"/>
        <v>0</v>
      </c>
    </row>
    <row r="455" spans="1:6" ht="24.75" x14ac:dyDescent="0.25">
      <c r="A455" s="135">
        <v>59</v>
      </c>
      <c r="B455" s="135">
        <v>22202</v>
      </c>
      <c r="C455" s="136" t="s">
        <v>104</v>
      </c>
      <c r="D455" s="58"/>
      <c r="E455" s="58"/>
      <c r="F455" s="137">
        <f t="shared" si="36"/>
        <v>0</v>
      </c>
    </row>
    <row r="456" spans="1:6" x14ac:dyDescent="0.25">
      <c r="A456" s="135">
        <v>60</v>
      </c>
      <c r="B456" s="135">
        <v>22300</v>
      </c>
      <c r="C456" s="136" t="s">
        <v>169</v>
      </c>
      <c r="D456" s="58"/>
      <c r="E456" s="58"/>
      <c r="F456" s="137">
        <f t="shared" si="36"/>
        <v>0</v>
      </c>
    </row>
    <row r="457" spans="1:6" ht="24.75" x14ac:dyDescent="0.25">
      <c r="A457" s="59"/>
      <c r="B457" s="59" t="s">
        <v>68</v>
      </c>
      <c r="C457" s="97" t="s">
        <v>69</v>
      </c>
      <c r="D457" s="60">
        <f>SUM(D453:D456)</f>
        <v>0</v>
      </c>
      <c r="E457" s="60">
        <f>SUM(E453:E456)</f>
        <v>0</v>
      </c>
      <c r="F457" s="60">
        <f>SUM(F453:F456)</f>
        <v>0</v>
      </c>
    </row>
    <row r="458" spans="1:6" x14ac:dyDescent="0.25">
      <c r="A458" s="142">
        <v>61</v>
      </c>
      <c r="B458" s="142">
        <v>31110</v>
      </c>
      <c r="C458" s="140" t="s">
        <v>131</v>
      </c>
      <c r="D458" s="58"/>
      <c r="E458" s="58"/>
      <c r="F458" s="137">
        <f t="shared" ref="F458:F461" si="37">D458-E458</f>
        <v>0</v>
      </c>
    </row>
    <row r="459" spans="1:6" x14ac:dyDescent="0.25">
      <c r="A459" s="142">
        <v>62</v>
      </c>
      <c r="B459" s="142">
        <v>31121</v>
      </c>
      <c r="C459" s="140" t="s">
        <v>70</v>
      </c>
      <c r="D459" s="58"/>
      <c r="E459" s="58"/>
      <c r="F459" s="137">
        <f t="shared" si="37"/>
        <v>0</v>
      </c>
    </row>
    <row r="460" spans="1:6" x14ac:dyDescent="0.25">
      <c r="A460" s="142">
        <v>63</v>
      </c>
      <c r="B460" s="142">
        <v>31123</v>
      </c>
      <c r="C460" s="140" t="s">
        <v>170</v>
      </c>
      <c r="D460" s="58"/>
      <c r="E460" s="58"/>
      <c r="F460" s="137">
        <f t="shared" si="37"/>
        <v>0</v>
      </c>
    </row>
    <row r="461" spans="1:6" x14ac:dyDescent="0.25">
      <c r="A461" s="142">
        <v>64</v>
      </c>
      <c r="B461" s="142">
        <v>31126</v>
      </c>
      <c r="C461" s="140" t="s">
        <v>171</v>
      </c>
      <c r="D461" s="58"/>
      <c r="E461" s="58"/>
      <c r="F461" s="137">
        <f t="shared" si="37"/>
        <v>0</v>
      </c>
    </row>
    <row r="462" spans="1:6" x14ac:dyDescent="0.25">
      <c r="A462" s="142"/>
      <c r="B462" s="142">
        <v>31129</v>
      </c>
      <c r="C462" s="140" t="s">
        <v>184</v>
      </c>
      <c r="D462" s="58"/>
      <c r="E462" s="58"/>
      <c r="F462" s="137"/>
    </row>
    <row r="463" spans="1:6" x14ac:dyDescent="0.25">
      <c r="A463" s="142">
        <v>65</v>
      </c>
      <c r="B463" s="142">
        <v>31230</v>
      </c>
      <c r="C463" s="140" t="s">
        <v>71</v>
      </c>
      <c r="D463" s="58"/>
      <c r="E463" s="58"/>
      <c r="F463" s="137">
        <f t="shared" ref="F463:F467" si="38">D463-E463</f>
        <v>0</v>
      </c>
    </row>
    <row r="464" spans="1:6" x14ac:dyDescent="0.25">
      <c r="A464" s="142">
        <v>66</v>
      </c>
      <c r="B464" s="142">
        <v>31240</v>
      </c>
      <c r="C464" s="140" t="s">
        <v>105</v>
      </c>
      <c r="D464" s="58"/>
      <c r="E464" s="58"/>
      <c r="F464" s="137">
        <f t="shared" si="38"/>
        <v>0</v>
      </c>
    </row>
    <row r="465" spans="1:7" x14ac:dyDescent="0.25">
      <c r="A465" s="142">
        <v>67</v>
      </c>
      <c r="B465" s="142">
        <v>31250</v>
      </c>
      <c r="C465" s="140" t="s">
        <v>172</v>
      </c>
      <c r="D465" s="58"/>
      <c r="E465" s="58"/>
      <c r="F465" s="137">
        <f t="shared" si="38"/>
        <v>0</v>
      </c>
    </row>
    <row r="466" spans="1:7" x14ac:dyDescent="0.25">
      <c r="A466" s="142">
        <v>68</v>
      </c>
      <c r="B466" s="143">
        <v>31260</v>
      </c>
      <c r="C466" s="144" t="s">
        <v>106</v>
      </c>
      <c r="D466" s="58"/>
      <c r="E466" s="58"/>
      <c r="F466" s="137">
        <f t="shared" si="38"/>
        <v>0</v>
      </c>
    </row>
    <row r="467" spans="1:7" ht="24.75" x14ac:dyDescent="0.25">
      <c r="A467" s="142">
        <v>69</v>
      </c>
      <c r="B467" s="142">
        <v>31510</v>
      </c>
      <c r="C467" s="140" t="s">
        <v>173</v>
      </c>
      <c r="D467" s="58"/>
      <c r="E467" s="58"/>
      <c r="F467" s="137">
        <f t="shared" si="38"/>
        <v>0</v>
      </c>
    </row>
    <row r="468" spans="1:7" x14ac:dyDescent="0.25">
      <c r="A468" s="142"/>
      <c r="B468" s="142">
        <v>31690</v>
      </c>
      <c r="C468" s="140" t="s">
        <v>183</v>
      </c>
      <c r="D468" s="58"/>
      <c r="E468" s="58"/>
      <c r="F468" s="137"/>
    </row>
    <row r="469" spans="1:7" x14ac:dyDescent="0.25">
      <c r="A469" s="142">
        <v>70</v>
      </c>
      <c r="B469" s="143">
        <v>32110</v>
      </c>
      <c r="C469" s="145" t="s">
        <v>107</v>
      </c>
      <c r="D469" s="58"/>
      <c r="E469" s="58"/>
      <c r="F469" s="137">
        <f t="shared" ref="F469:F473" si="39">D469-E469</f>
        <v>0</v>
      </c>
    </row>
    <row r="470" spans="1:7" x14ac:dyDescent="0.25">
      <c r="A470" s="142">
        <v>71</v>
      </c>
      <c r="B470" s="142">
        <v>32111</v>
      </c>
      <c r="C470" s="140" t="s">
        <v>174</v>
      </c>
      <c r="D470" s="58"/>
      <c r="E470" s="58"/>
      <c r="F470" s="137">
        <f t="shared" si="39"/>
        <v>0</v>
      </c>
    </row>
    <row r="471" spans="1:7" ht="24" x14ac:dyDescent="0.25">
      <c r="A471" s="142">
        <v>72</v>
      </c>
      <c r="B471" s="143">
        <v>32140</v>
      </c>
      <c r="C471" s="145" t="s">
        <v>175</v>
      </c>
      <c r="D471" s="58"/>
      <c r="E471" s="58"/>
      <c r="F471" s="137">
        <f t="shared" si="39"/>
        <v>0</v>
      </c>
    </row>
    <row r="472" spans="1:7" ht="24" x14ac:dyDescent="0.25">
      <c r="A472" s="142">
        <v>73</v>
      </c>
      <c r="B472" s="143">
        <v>34000</v>
      </c>
      <c r="C472" s="145" t="s">
        <v>132</v>
      </c>
      <c r="D472" s="58"/>
      <c r="E472" s="58"/>
      <c r="F472" s="137">
        <f t="shared" si="39"/>
        <v>0</v>
      </c>
    </row>
    <row r="473" spans="1:7" x14ac:dyDescent="0.25">
      <c r="A473" s="59"/>
      <c r="B473" s="59" t="s">
        <v>72</v>
      </c>
      <c r="C473" s="97" t="s">
        <v>73</v>
      </c>
      <c r="D473" s="60">
        <f>SUM(D458:D472)</f>
        <v>0</v>
      </c>
      <c r="E473" s="60">
        <f>SUM(E458:E472)</f>
        <v>0</v>
      </c>
      <c r="F473" s="83">
        <f t="shared" si="39"/>
        <v>0</v>
      </c>
    </row>
    <row r="474" spans="1:7" x14ac:dyDescent="0.25">
      <c r="A474" s="65" t="s">
        <v>74</v>
      </c>
      <c r="B474" s="66"/>
      <c r="C474" s="67"/>
      <c r="D474" s="68">
        <f>D396+D447+D452+D457+D473</f>
        <v>131562.35</v>
      </c>
      <c r="E474" s="68">
        <f>E396+E447+E452+E457+E473</f>
        <v>127408.22</v>
      </c>
      <c r="F474" s="68">
        <f>D474-E474</f>
        <v>4154.1300000000047</v>
      </c>
      <c r="G474" s="114"/>
    </row>
    <row r="476" spans="1:7" x14ac:dyDescent="0.25">
      <c r="A476" s="128" t="s">
        <v>246</v>
      </c>
      <c r="B476" s="129"/>
      <c r="C476" s="129"/>
      <c r="D476" s="129"/>
      <c r="E476" s="129"/>
      <c r="F476" s="130"/>
    </row>
    <row r="477" spans="1:7" ht="36.75" x14ac:dyDescent="0.25">
      <c r="A477" s="69" t="s">
        <v>12</v>
      </c>
      <c r="B477" s="53" t="s">
        <v>31</v>
      </c>
      <c r="C477" s="53" t="s">
        <v>5</v>
      </c>
      <c r="D477" s="80" t="s">
        <v>177</v>
      </c>
      <c r="E477" s="80" t="s">
        <v>176</v>
      </c>
      <c r="F477" s="81" t="s">
        <v>32</v>
      </c>
    </row>
    <row r="478" spans="1:7" x14ac:dyDescent="0.25">
      <c r="A478" s="61">
        <v>1</v>
      </c>
      <c r="B478" s="61">
        <v>11111</v>
      </c>
      <c r="C478" s="96" t="s">
        <v>33</v>
      </c>
      <c r="D478" s="57">
        <v>63025.24</v>
      </c>
      <c r="E478" s="58">
        <v>58761.22</v>
      </c>
      <c r="F478" s="82">
        <f>D478-E478</f>
        <v>4264.0199999999968</v>
      </c>
    </row>
    <row r="479" spans="1:7" ht="24.75" x14ac:dyDescent="0.25">
      <c r="A479" s="61">
        <v>2</v>
      </c>
      <c r="B479" s="61">
        <v>11121</v>
      </c>
      <c r="C479" s="96" t="s">
        <v>108</v>
      </c>
      <c r="D479" s="57">
        <v>3506.93</v>
      </c>
      <c r="E479" s="58">
        <v>4066.09</v>
      </c>
      <c r="F479" s="82">
        <f t="shared" ref="F479:F484" si="40">D479-E479</f>
        <v>-559.16000000000031</v>
      </c>
    </row>
    <row r="480" spans="1:7" ht="24.75" x14ac:dyDescent="0.25">
      <c r="A480" s="61">
        <v>3</v>
      </c>
      <c r="B480" s="61">
        <v>11131</v>
      </c>
      <c r="C480" s="96" t="s">
        <v>109</v>
      </c>
      <c r="D480" s="57">
        <v>3668.4</v>
      </c>
      <c r="E480" s="58">
        <v>3581.08</v>
      </c>
      <c r="F480" s="82">
        <f t="shared" si="40"/>
        <v>87.320000000000164</v>
      </c>
    </row>
    <row r="481" spans="1:6" x14ac:dyDescent="0.25">
      <c r="A481" s="61">
        <v>4</v>
      </c>
      <c r="B481" s="61">
        <v>11151</v>
      </c>
      <c r="C481" s="96" t="s">
        <v>110</v>
      </c>
      <c r="D481" s="57">
        <v>136.84</v>
      </c>
      <c r="E481" s="58">
        <v>108.49</v>
      </c>
      <c r="F481" s="82">
        <f t="shared" si="40"/>
        <v>28.350000000000009</v>
      </c>
    </row>
    <row r="482" spans="1:6" x14ac:dyDescent="0.25">
      <c r="A482" s="61">
        <v>5</v>
      </c>
      <c r="B482" s="61">
        <v>11152</v>
      </c>
      <c r="C482" s="96" t="s">
        <v>114</v>
      </c>
      <c r="D482" s="57"/>
      <c r="E482" s="58">
        <v>0</v>
      </c>
      <c r="F482" s="82">
        <f t="shared" si="40"/>
        <v>0</v>
      </c>
    </row>
    <row r="483" spans="1:6" x14ac:dyDescent="0.25">
      <c r="A483" s="61">
        <v>6</v>
      </c>
      <c r="B483" s="61">
        <v>11211</v>
      </c>
      <c r="C483" s="96" t="s">
        <v>111</v>
      </c>
      <c r="D483" s="57">
        <v>2762.61</v>
      </c>
      <c r="E483" s="58">
        <v>2854.95</v>
      </c>
      <c r="F483" s="82">
        <f t="shared" si="40"/>
        <v>-92.339999999999691</v>
      </c>
    </row>
    <row r="484" spans="1:6" ht="24.75" x14ac:dyDescent="0.25">
      <c r="A484" s="61">
        <v>7</v>
      </c>
      <c r="B484" s="61">
        <v>11311</v>
      </c>
      <c r="C484" s="96" t="s">
        <v>112</v>
      </c>
      <c r="D484" s="57">
        <v>3668.4</v>
      </c>
      <c r="E484" s="58">
        <v>3581.08</v>
      </c>
      <c r="F484" s="82">
        <f t="shared" si="40"/>
        <v>87.320000000000164</v>
      </c>
    </row>
    <row r="485" spans="1:6" ht="24.75" x14ac:dyDescent="0.25">
      <c r="A485" s="61">
        <v>8</v>
      </c>
      <c r="B485" s="61">
        <v>11411</v>
      </c>
      <c r="C485" s="96" t="s">
        <v>115</v>
      </c>
      <c r="D485" s="57"/>
      <c r="E485" s="58">
        <v>0</v>
      </c>
      <c r="F485" s="82">
        <f>D485-E485</f>
        <v>0</v>
      </c>
    </row>
    <row r="486" spans="1:6" x14ac:dyDescent="0.25">
      <c r="A486" s="61">
        <v>9</v>
      </c>
      <c r="B486" s="61">
        <v>11416</v>
      </c>
      <c r="C486" s="96" t="s">
        <v>116</v>
      </c>
      <c r="D486" s="57">
        <v>106.94</v>
      </c>
      <c r="E486" s="58">
        <v>467.32</v>
      </c>
      <c r="F486" s="82">
        <f>D486-E486</f>
        <v>-360.38</v>
      </c>
    </row>
    <row r="487" spans="1:6" ht="24.75" x14ac:dyDescent="0.25">
      <c r="A487" s="61">
        <v>10</v>
      </c>
      <c r="B487" s="61">
        <v>11418</v>
      </c>
      <c r="C487" s="96" t="s">
        <v>124</v>
      </c>
      <c r="D487" s="57"/>
      <c r="E487" s="58">
        <v>0</v>
      </c>
      <c r="F487" s="82">
        <f>D487-E487</f>
        <v>0</v>
      </c>
    </row>
    <row r="488" spans="1:6" ht="36.75" x14ac:dyDescent="0.25">
      <c r="A488" s="61">
        <v>11</v>
      </c>
      <c r="B488" s="61">
        <v>11431</v>
      </c>
      <c r="C488" s="96" t="s">
        <v>117</v>
      </c>
      <c r="D488" s="57">
        <v>160.24</v>
      </c>
      <c r="E488" s="58">
        <v>1781.27</v>
      </c>
      <c r="F488" s="82">
        <f>D488-E488</f>
        <v>-1621.03</v>
      </c>
    </row>
    <row r="489" spans="1:6" x14ac:dyDescent="0.25">
      <c r="A489" s="61">
        <v>12</v>
      </c>
      <c r="B489" s="61">
        <v>11611</v>
      </c>
      <c r="C489" s="96" t="s">
        <v>113</v>
      </c>
      <c r="D489" s="57"/>
      <c r="E489" s="58">
        <v>0</v>
      </c>
      <c r="F489" s="82">
        <f t="shared" ref="F489:F490" si="41">D489-E489</f>
        <v>0</v>
      </c>
    </row>
    <row r="490" spans="1:6" ht="24.75" x14ac:dyDescent="0.25">
      <c r="A490" s="54">
        <v>13</v>
      </c>
      <c r="B490" s="54">
        <v>11900</v>
      </c>
      <c r="C490" s="98" t="s">
        <v>34</v>
      </c>
      <c r="D490" s="57"/>
      <c r="E490" s="58">
        <v>0</v>
      </c>
      <c r="F490" s="82">
        <f t="shared" si="41"/>
        <v>0</v>
      </c>
    </row>
    <row r="491" spans="1:6" x14ac:dyDescent="0.25">
      <c r="A491" s="59"/>
      <c r="B491" s="59" t="s">
        <v>35</v>
      </c>
      <c r="C491" s="97" t="s">
        <v>36</v>
      </c>
      <c r="D491" s="60">
        <f>SUM(D478:D490)</f>
        <v>77035.599999999991</v>
      </c>
      <c r="E491" s="60">
        <f>SUM(E478:E490)</f>
        <v>75201.500000000015</v>
      </c>
      <c r="F491" s="60">
        <f>SUM(F478:F490)</f>
        <v>1834.099999999997</v>
      </c>
    </row>
    <row r="492" spans="1:6" ht="24.75" x14ac:dyDescent="0.25">
      <c r="A492" s="61">
        <v>13</v>
      </c>
      <c r="B492" s="61">
        <v>13140</v>
      </c>
      <c r="C492" s="96" t="s">
        <v>125</v>
      </c>
      <c r="D492" s="57"/>
      <c r="E492" s="58">
        <v>488</v>
      </c>
      <c r="F492" s="82">
        <f t="shared" ref="F492:F541" si="42">D492-E492</f>
        <v>-488</v>
      </c>
    </row>
    <row r="493" spans="1:6" ht="36.75" x14ac:dyDescent="0.25">
      <c r="A493" s="61">
        <v>14</v>
      </c>
      <c r="B493" s="61">
        <v>13141</v>
      </c>
      <c r="C493" s="96" t="s">
        <v>163</v>
      </c>
      <c r="D493" s="57">
        <v>156</v>
      </c>
      <c r="E493" s="58">
        <v>264</v>
      </c>
      <c r="F493" s="82">
        <f t="shared" si="42"/>
        <v>-108</v>
      </c>
    </row>
    <row r="494" spans="1:6" x14ac:dyDescent="0.25">
      <c r="A494" s="61"/>
      <c r="B494" s="61">
        <v>13142</v>
      </c>
      <c r="C494" s="89" t="s">
        <v>126</v>
      </c>
      <c r="D494" s="57"/>
      <c r="E494" s="58">
        <v>185</v>
      </c>
      <c r="F494" s="82">
        <f t="shared" si="42"/>
        <v>-185</v>
      </c>
    </row>
    <row r="495" spans="1:6" ht="36.75" x14ac:dyDescent="0.25">
      <c r="A495" s="61">
        <v>15</v>
      </c>
      <c r="B495" s="61">
        <v>13143</v>
      </c>
      <c r="C495" s="96" t="s">
        <v>127</v>
      </c>
      <c r="D495" s="57"/>
      <c r="E495" s="58">
        <v>128.66999999999999</v>
      </c>
      <c r="F495" s="82">
        <f t="shared" si="42"/>
        <v>-128.66999999999999</v>
      </c>
    </row>
    <row r="496" spans="1:6" x14ac:dyDescent="0.25">
      <c r="A496" s="61">
        <v>16</v>
      </c>
      <c r="B496" s="61">
        <v>13310</v>
      </c>
      <c r="C496" s="96" t="s">
        <v>37</v>
      </c>
      <c r="D496" s="57">
        <v>14.99</v>
      </c>
      <c r="E496" s="58">
        <v>0</v>
      </c>
      <c r="F496" s="82">
        <f t="shared" si="42"/>
        <v>14.99</v>
      </c>
    </row>
    <row r="497" spans="1:6" x14ac:dyDescent="0.25">
      <c r="A497" s="61">
        <v>17</v>
      </c>
      <c r="B497" s="61">
        <v>13320</v>
      </c>
      <c r="C497" s="96" t="s">
        <v>38</v>
      </c>
      <c r="D497" s="57">
        <v>616.99</v>
      </c>
      <c r="E497" s="58">
        <v>391.14</v>
      </c>
      <c r="F497" s="82">
        <f t="shared" si="42"/>
        <v>225.85000000000002</v>
      </c>
    </row>
    <row r="498" spans="1:6" x14ac:dyDescent="0.25">
      <c r="A498" s="61">
        <v>18</v>
      </c>
      <c r="B498" s="61">
        <v>13330</v>
      </c>
      <c r="C498" s="96" t="s">
        <v>39</v>
      </c>
      <c r="D498" s="57">
        <v>917</v>
      </c>
      <c r="E498" s="58">
        <v>853.7</v>
      </c>
      <c r="F498" s="82">
        <f t="shared" si="42"/>
        <v>63.299999999999955</v>
      </c>
    </row>
    <row r="499" spans="1:6" ht="24.75" x14ac:dyDescent="0.25">
      <c r="A499" s="61">
        <v>19</v>
      </c>
      <c r="B499" s="61">
        <v>13430</v>
      </c>
      <c r="C499" s="96" t="s">
        <v>89</v>
      </c>
      <c r="D499" s="57"/>
      <c r="E499" s="58">
        <v>0</v>
      </c>
      <c r="F499" s="82">
        <f t="shared" si="42"/>
        <v>0</v>
      </c>
    </row>
    <row r="500" spans="1:6" ht="36.75" x14ac:dyDescent="0.25">
      <c r="A500" s="61">
        <v>20</v>
      </c>
      <c r="B500" s="61">
        <v>13445</v>
      </c>
      <c r="C500" s="96" t="s">
        <v>96</v>
      </c>
      <c r="D500" s="57">
        <v>6958.83</v>
      </c>
      <c r="E500" s="58">
        <v>2671.24</v>
      </c>
      <c r="F500" s="82">
        <f t="shared" si="42"/>
        <v>4287.59</v>
      </c>
    </row>
    <row r="501" spans="1:6" ht="24.75" x14ac:dyDescent="0.25">
      <c r="A501" s="61">
        <v>21</v>
      </c>
      <c r="B501" s="61">
        <v>13450</v>
      </c>
      <c r="C501" s="96" t="s">
        <v>40</v>
      </c>
      <c r="D501" s="57">
        <v>604.08000000000004</v>
      </c>
      <c r="E501" s="58">
        <v>202.43</v>
      </c>
      <c r="F501" s="82">
        <f t="shared" si="42"/>
        <v>401.65000000000003</v>
      </c>
    </row>
    <row r="502" spans="1:6" x14ac:dyDescent="0.25">
      <c r="A502" s="61">
        <v>22</v>
      </c>
      <c r="B502" s="61">
        <v>13460</v>
      </c>
      <c r="C502" s="96" t="s">
        <v>41</v>
      </c>
      <c r="D502" s="57">
        <v>19071</v>
      </c>
      <c r="E502" s="58">
        <v>0</v>
      </c>
      <c r="F502" s="82">
        <f t="shared" si="42"/>
        <v>19071</v>
      </c>
    </row>
    <row r="503" spans="1:6" x14ac:dyDescent="0.25">
      <c r="A503" s="61">
        <v>23</v>
      </c>
      <c r="B503" s="61">
        <v>13470</v>
      </c>
      <c r="C503" s="96" t="s">
        <v>42</v>
      </c>
      <c r="D503" s="57">
        <v>990</v>
      </c>
      <c r="E503" s="58">
        <v>0</v>
      </c>
      <c r="F503" s="82">
        <f t="shared" si="42"/>
        <v>990</v>
      </c>
    </row>
    <row r="504" spans="1:6" ht="24.75" x14ac:dyDescent="0.25">
      <c r="A504" s="61">
        <v>24</v>
      </c>
      <c r="B504" s="61">
        <v>13475</v>
      </c>
      <c r="C504" s="96" t="s">
        <v>97</v>
      </c>
      <c r="D504" s="57"/>
      <c r="E504" s="58">
        <v>0</v>
      </c>
      <c r="F504" s="82">
        <f t="shared" si="42"/>
        <v>0</v>
      </c>
    </row>
    <row r="505" spans="1:6" x14ac:dyDescent="0.25">
      <c r="A505" s="61">
        <v>25</v>
      </c>
      <c r="B505" s="61">
        <v>13480</v>
      </c>
      <c r="C505" s="96" t="s">
        <v>43</v>
      </c>
      <c r="D505" s="57">
        <v>5774.4</v>
      </c>
      <c r="E505" s="58">
        <v>5774.4</v>
      </c>
      <c r="F505" s="82">
        <f t="shared" si="42"/>
        <v>0</v>
      </c>
    </row>
    <row r="506" spans="1:6" x14ac:dyDescent="0.25">
      <c r="A506" s="61">
        <v>26</v>
      </c>
      <c r="B506" s="61">
        <v>13501</v>
      </c>
      <c r="C506" s="96" t="s">
        <v>44</v>
      </c>
      <c r="D506" s="57">
        <v>665</v>
      </c>
      <c r="E506" s="58">
        <v>70</v>
      </c>
      <c r="F506" s="82">
        <f t="shared" si="42"/>
        <v>595</v>
      </c>
    </row>
    <row r="507" spans="1:6" x14ac:dyDescent="0.25">
      <c r="A507" s="61">
        <v>27</v>
      </c>
      <c r="B507" s="61">
        <v>13503</v>
      </c>
      <c r="C507" s="96" t="s">
        <v>98</v>
      </c>
      <c r="D507" s="57"/>
      <c r="E507" s="58">
        <v>2270</v>
      </c>
      <c r="F507" s="82">
        <f t="shared" si="42"/>
        <v>-2270</v>
      </c>
    </row>
    <row r="508" spans="1:6" x14ac:dyDescent="0.25">
      <c r="A508" s="61"/>
      <c r="B508" s="54">
        <v>13504</v>
      </c>
      <c r="C508" s="54" t="s">
        <v>128</v>
      </c>
      <c r="D508" s="57"/>
      <c r="E508" s="58">
        <v>0</v>
      </c>
      <c r="F508" s="82">
        <f t="shared" si="42"/>
        <v>0</v>
      </c>
    </row>
    <row r="509" spans="1:6" x14ac:dyDescent="0.25">
      <c r="A509" s="61">
        <v>28</v>
      </c>
      <c r="B509" s="61">
        <v>13509</v>
      </c>
      <c r="C509" s="96" t="s">
        <v>45</v>
      </c>
      <c r="D509" s="57"/>
      <c r="E509" s="58">
        <v>0</v>
      </c>
      <c r="F509" s="82">
        <f t="shared" si="42"/>
        <v>0</v>
      </c>
    </row>
    <row r="510" spans="1:6" x14ac:dyDescent="0.25">
      <c r="A510" s="61">
        <v>29</v>
      </c>
      <c r="B510" s="61">
        <v>13511</v>
      </c>
      <c r="C510" s="96" t="s">
        <v>129</v>
      </c>
      <c r="D510" s="57"/>
      <c r="E510" s="58">
        <v>0</v>
      </c>
      <c r="F510" s="82">
        <f t="shared" si="42"/>
        <v>0</v>
      </c>
    </row>
    <row r="511" spans="1:6" ht="24.75" x14ac:dyDescent="0.25">
      <c r="A511" s="61"/>
      <c r="B511" s="61">
        <v>13512</v>
      </c>
      <c r="C511" s="96" t="s">
        <v>179</v>
      </c>
      <c r="D511" s="57"/>
      <c r="E511" s="58">
        <v>0</v>
      </c>
      <c r="F511" s="82">
        <f t="shared" si="42"/>
        <v>0</v>
      </c>
    </row>
    <row r="512" spans="1:6" x14ac:dyDescent="0.25">
      <c r="A512" s="61">
        <v>30</v>
      </c>
      <c r="B512" s="61">
        <v>13610</v>
      </c>
      <c r="C512" s="96" t="s">
        <v>46</v>
      </c>
      <c r="D512" s="57">
        <v>1415.07</v>
      </c>
      <c r="E512" s="58">
        <v>894.09</v>
      </c>
      <c r="F512" s="82">
        <f t="shared" si="42"/>
        <v>520.9799999999999</v>
      </c>
    </row>
    <row r="513" spans="1:6" ht="24.75" x14ac:dyDescent="0.25">
      <c r="A513" s="61">
        <v>31</v>
      </c>
      <c r="B513" s="61">
        <v>13611</v>
      </c>
      <c r="C513" s="96" t="s">
        <v>99</v>
      </c>
      <c r="D513" s="57"/>
      <c r="E513" s="58">
        <v>0</v>
      </c>
      <c r="F513" s="82">
        <f t="shared" si="42"/>
        <v>0</v>
      </c>
    </row>
    <row r="514" spans="1:6" ht="24.75" x14ac:dyDescent="0.25">
      <c r="A514" s="61">
        <v>32</v>
      </c>
      <c r="B514" s="61">
        <v>13620</v>
      </c>
      <c r="C514" s="96" t="s">
        <v>47</v>
      </c>
      <c r="D514" s="57">
        <v>5222.1000000000004</v>
      </c>
      <c r="E514" s="58">
        <v>330.1</v>
      </c>
      <c r="F514" s="82">
        <f t="shared" si="42"/>
        <v>4892</v>
      </c>
    </row>
    <row r="515" spans="1:6" x14ac:dyDescent="0.25">
      <c r="A515" s="61">
        <v>33</v>
      </c>
      <c r="B515" s="61">
        <v>13630</v>
      </c>
      <c r="C515" s="96" t="s">
        <v>48</v>
      </c>
      <c r="D515" s="57"/>
      <c r="E515" s="58">
        <v>0</v>
      </c>
      <c r="F515" s="82">
        <f t="shared" si="42"/>
        <v>0</v>
      </c>
    </row>
    <row r="516" spans="1:6" x14ac:dyDescent="0.25">
      <c r="A516" s="61">
        <v>34</v>
      </c>
      <c r="B516" s="61">
        <v>13640</v>
      </c>
      <c r="C516" s="96" t="s">
        <v>49</v>
      </c>
      <c r="D516" s="57"/>
      <c r="E516" s="58">
        <v>0</v>
      </c>
      <c r="F516" s="82">
        <f t="shared" si="42"/>
        <v>0</v>
      </c>
    </row>
    <row r="517" spans="1:6" x14ac:dyDescent="0.25">
      <c r="A517" s="61">
        <v>35</v>
      </c>
      <c r="B517" s="61">
        <v>13720</v>
      </c>
      <c r="C517" s="96" t="s">
        <v>50</v>
      </c>
      <c r="D517" s="57"/>
      <c r="E517" s="58">
        <v>0</v>
      </c>
      <c r="F517" s="82">
        <f t="shared" si="42"/>
        <v>0</v>
      </c>
    </row>
    <row r="518" spans="1:6" x14ac:dyDescent="0.25">
      <c r="A518" s="61">
        <v>36</v>
      </c>
      <c r="B518" s="61">
        <v>13760</v>
      </c>
      <c r="C518" s="96" t="s">
        <v>51</v>
      </c>
      <c r="D518" s="57"/>
      <c r="E518" s="58">
        <v>0</v>
      </c>
      <c r="F518" s="82">
        <f t="shared" si="42"/>
        <v>0</v>
      </c>
    </row>
    <row r="519" spans="1:6" ht="24.75" x14ac:dyDescent="0.25">
      <c r="A519" s="61">
        <v>37</v>
      </c>
      <c r="B519" s="61">
        <v>13780</v>
      </c>
      <c r="C519" s="96" t="s">
        <v>164</v>
      </c>
      <c r="D519" s="57">
        <v>423.42</v>
      </c>
      <c r="E519" s="58">
        <v>535.9</v>
      </c>
      <c r="F519" s="82">
        <f t="shared" si="42"/>
        <v>-112.47999999999996</v>
      </c>
    </row>
    <row r="520" spans="1:6" ht="24.75" x14ac:dyDescent="0.25">
      <c r="A520" s="61">
        <v>38</v>
      </c>
      <c r="B520" s="61">
        <v>13810</v>
      </c>
      <c r="C520" s="96" t="s">
        <v>165</v>
      </c>
      <c r="D520" s="57"/>
      <c r="E520" s="58">
        <v>0</v>
      </c>
      <c r="F520" s="82">
        <f t="shared" si="42"/>
        <v>0</v>
      </c>
    </row>
    <row r="521" spans="1:6" x14ac:dyDescent="0.25">
      <c r="A521" s="61">
        <v>39</v>
      </c>
      <c r="B521" s="61">
        <v>13820</v>
      </c>
      <c r="C521" s="96" t="s">
        <v>90</v>
      </c>
      <c r="D521" s="57">
        <v>0</v>
      </c>
      <c r="E521" s="58">
        <v>0</v>
      </c>
      <c r="F521" s="82">
        <f t="shared" si="42"/>
        <v>0</v>
      </c>
    </row>
    <row r="522" spans="1:6" x14ac:dyDescent="0.25">
      <c r="A522" s="61">
        <v>40</v>
      </c>
      <c r="B522" s="61">
        <v>13950</v>
      </c>
      <c r="C522" s="96" t="s">
        <v>52</v>
      </c>
      <c r="D522" s="57">
        <v>75</v>
      </c>
      <c r="E522" s="58">
        <v>0</v>
      </c>
      <c r="F522" s="82">
        <f t="shared" si="42"/>
        <v>75</v>
      </c>
    </row>
    <row r="523" spans="1:6" x14ac:dyDescent="0.25">
      <c r="A523" s="61">
        <v>41</v>
      </c>
      <c r="B523" s="61">
        <v>13951</v>
      </c>
      <c r="C523" s="96" t="s">
        <v>52</v>
      </c>
      <c r="D523" s="57">
        <v>156.88999999999999</v>
      </c>
      <c r="E523" s="58">
        <v>156.88999999999999</v>
      </c>
      <c r="F523" s="82">
        <f t="shared" si="42"/>
        <v>0</v>
      </c>
    </row>
    <row r="524" spans="1:6" ht="24.75" x14ac:dyDescent="0.25">
      <c r="A524" s="61"/>
      <c r="B524" s="61">
        <v>13952</v>
      </c>
      <c r="C524" s="96" t="s">
        <v>180</v>
      </c>
      <c r="D524" s="57"/>
      <c r="E524" s="58">
        <v>0</v>
      </c>
      <c r="F524" s="82">
        <f t="shared" si="42"/>
        <v>0</v>
      </c>
    </row>
    <row r="525" spans="1:6" ht="24.75" x14ac:dyDescent="0.25">
      <c r="A525" s="61">
        <v>42</v>
      </c>
      <c r="B525" s="61">
        <v>13954</v>
      </c>
      <c r="C525" s="96" t="s">
        <v>100</v>
      </c>
      <c r="D525" s="57">
        <v>30</v>
      </c>
      <c r="E525" s="58">
        <v>0</v>
      </c>
      <c r="F525" s="82">
        <f t="shared" si="42"/>
        <v>30</v>
      </c>
    </row>
    <row r="526" spans="1:6" ht="24.75" x14ac:dyDescent="0.25">
      <c r="A526" s="61">
        <v>43</v>
      </c>
      <c r="B526" s="61">
        <v>14010</v>
      </c>
      <c r="C526" s="96" t="s">
        <v>166</v>
      </c>
      <c r="D526" s="57">
        <v>330</v>
      </c>
      <c r="E526" s="58">
        <v>310.7</v>
      </c>
      <c r="F526" s="82">
        <f t="shared" si="42"/>
        <v>19.300000000000011</v>
      </c>
    </row>
    <row r="527" spans="1:6" ht="24.75" x14ac:dyDescent="0.25">
      <c r="A527" s="61">
        <v>44</v>
      </c>
      <c r="B527" s="61">
        <v>14022</v>
      </c>
      <c r="C527" s="96" t="s">
        <v>101</v>
      </c>
      <c r="D527" s="57">
        <v>856.41</v>
      </c>
      <c r="E527" s="58">
        <v>0</v>
      </c>
      <c r="F527" s="82">
        <f t="shared" si="42"/>
        <v>856.41</v>
      </c>
    </row>
    <row r="528" spans="1:6" ht="24.75" x14ac:dyDescent="0.25">
      <c r="A528" s="61">
        <v>45</v>
      </c>
      <c r="B528" s="61">
        <v>14023</v>
      </c>
      <c r="C528" s="96" t="s">
        <v>167</v>
      </c>
      <c r="D528" s="57"/>
      <c r="E528" s="58">
        <v>0</v>
      </c>
      <c r="F528" s="82">
        <f t="shared" si="42"/>
        <v>0</v>
      </c>
    </row>
    <row r="529" spans="1:6" ht="24.75" x14ac:dyDescent="0.25">
      <c r="A529" s="61">
        <v>46</v>
      </c>
      <c r="B529" s="61">
        <v>14024</v>
      </c>
      <c r="C529" s="96" t="s">
        <v>53</v>
      </c>
      <c r="D529" s="57"/>
      <c r="E529" s="58">
        <v>0</v>
      </c>
      <c r="F529" s="82">
        <f t="shared" si="42"/>
        <v>0</v>
      </c>
    </row>
    <row r="530" spans="1:6" ht="24.75" x14ac:dyDescent="0.25">
      <c r="A530" s="61">
        <v>47</v>
      </c>
      <c r="B530" s="61">
        <v>14026</v>
      </c>
      <c r="C530" s="96" t="s">
        <v>168</v>
      </c>
      <c r="D530" s="57"/>
      <c r="E530" s="58">
        <v>0</v>
      </c>
      <c r="F530" s="82">
        <f t="shared" si="42"/>
        <v>0</v>
      </c>
    </row>
    <row r="531" spans="1:6" ht="24.75" x14ac:dyDescent="0.25">
      <c r="A531" s="61"/>
      <c r="B531" s="54">
        <v>14027</v>
      </c>
      <c r="C531" s="98" t="s">
        <v>181</v>
      </c>
      <c r="D531" s="57"/>
      <c r="E531" s="58">
        <v>0</v>
      </c>
      <c r="F531" s="82">
        <f t="shared" si="42"/>
        <v>0</v>
      </c>
    </row>
    <row r="532" spans="1:6" x14ac:dyDescent="0.25">
      <c r="A532" s="61"/>
      <c r="B532" s="54">
        <v>14030</v>
      </c>
      <c r="C532" s="54" t="s">
        <v>130</v>
      </c>
      <c r="D532" s="57"/>
      <c r="E532" s="58">
        <v>0</v>
      </c>
      <c r="F532" s="82">
        <f t="shared" si="42"/>
        <v>0</v>
      </c>
    </row>
    <row r="533" spans="1:6" ht="24.75" x14ac:dyDescent="0.25">
      <c r="A533" s="61">
        <v>48</v>
      </c>
      <c r="B533" s="61">
        <v>14032</v>
      </c>
      <c r="C533" s="96" t="s">
        <v>178</v>
      </c>
      <c r="D533" s="57"/>
      <c r="E533" s="58">
        <v>0</v>
      </c>
      <c r="F533" s="82">
        <f t="shared" si="42"/>
        <v>0</v>
      </c>
    </row>
    <row r="534" spans="1:6" x14ac:dyDescent="0.25">
      <c r="A534" s="61">
        <v>49</v>
      </c>
      <c r="B534" s="61">
        <v>14040</v>
      </c>
      <c r="C534" s="96" t="s">
        <v>54</v>
      </c>
      <c r="D534" s="57">
        <v>139</v>
      </c>
      <c r="E534" s="58">
        <v>0</v>
      </c>
      <c r="F534" s="82">
        <f t="shared" si="42"/>
        <v>139</v>
      </c>
    </row>
    <row r="535" spans="1:6" x14ac:dyDescent="0.25">
      <c r="A535" s="61">
        <v>50</v>
      </c>
      <c r="B535" s="61">
        <v>14050</v>
      </c>
      <c r="C535" s="96" t="s">
        <v>55</v>
      </c>
      <c r="D535" s="57"/>
      <c r="E535" s="58">
        <v>0</v>
      </c>
      <c r="F535" s="82">
        <f t="shared" si="42"/>
        <v>0</v>
      </c>
    </row>
    <row r="536" spans="1:6" ht="36.75" x14ac:dyDescent="0.25">
      <c r="A536" s="61">
        <v>51</v>
      </c>
      <c r="B536" s="61">
        <v>14060</v>
      </c>
      <c r="C536" s="96" t="s">
        <v>102</v>
      </c>
      <c r="D536" s="57"/>
      <c r="E536" s="58">
        <v>0</v>
      </c>
      <c r="F536" s="82">
        <f t="shared" si="42"/>
        <v>0</v>
      </c>
    </row>
    <row r="537" spans="1:6" x14ac:dyDescent="0.25">
      <c r="A537" s="61">
        <v>52</v>
      </c>
      <c r="B537" s="61">
        <v>14210</v>
      </c>
      <c r="C537" s="96" t="s">
        <v>56</v>
      </c>
      <c r="D537" s="57"/>
      <c r="E537" s="58">
        <v>0</v>
      </c>
      <c r="F537" s="82">
        <f t="shared" si="42"/>
        <v>0</v>
      </c>
    </row>
    <row r="538" spans="1:6" ht="24.75" x14ac:dyDescent="0.25">
      <c r="A538" s="61">
        <v>53</v>
      </c>
      <c r="B538" s="55">
        <v>14230</v>
      </c>
      <c r="C538" s="96" t="s">
        <v>57</v>
      </c>
      <c r="D538" s="57">
        <v>470</v>
      </c>
      <c r="E538" s="58">
        <v>0</v>
      </c>
      <c r="F538" s="82">
        <f t="shared" si="42"/>
        <v>470</v>
      </c>
    </row>
    <row r="539" spans="1:6" ht="24.75" x14ac:dyDescent="0.25">
      <c r="A539" s="61">
        <v>54</v>
      </c>
      <c r="B539" s="61">
        <v>14310</v>
      </c>
      <c r="C539" s="96" t="s">
        <v>103</v>
      </c>
      <c r="D539" s="57">
        <v>316.39999999999998</v>
      </c>
      <c r="E539" s="58">
        <v>408.4</v>
      </c>
      <c r="F539" s="82">
        <f t="shared" si="42"/>
        <v>-92</v>
      </c>
    </row>
    <row r="540" spans="1:6" x14ac:dyDescent="0.25">
      <c r="A540" s="54"/>
      <c r="B540" s="54">
        <v>14410</v>
      </c>
      <c r="C540" s="61" t="s">
        <v>58</v>
      </c>
      <c r="D540" s="57"/>
      <c r="E540" s="58">
        <v>0</v>
      </c>
      <c r="F540" s="82">
        <f t="shared" si="42"/>
        <v>0</v>
      </c>
    </row>
    <row r="541" spans="1:6" x14ac:dyDescent="0.25">
      <c r="A541" s="54"/>
      <c r="B541" s="54">
        <v>14415</v>
      </c>
      <c r="C541" s="61" t="s">
        <v>182</v>
      </c>
      <c r="D541" s="57">
        <v>400</v>
      </c>
      <c r="E541" s="58">
        <v>0</v>
      </c>
      <c r="F541" s="82">
        <f t="shared" si="42"/>
        <v>400</v>
      </c>
    </row>
    <row r="542" spans="1:6" x14ac:dyDescent="0.25">
      <c r="A542" s="59"/>
      <c r="B542" s="59" t="s">
        <v>59</v>
      </c>
      <c r="C542" s="97" t="s">
        <v>60</v>
      </c>
      <c r="D542" s="60">
        <f>SUM(D492:D541)</f>
        <v>45602.58</v>
      </c>
      <c r="E542" s="60">
        <f>SUM(E492:E541)</f>
        <v>15934.66</v>
      </c>
      <c r="F542" s="60">
        <f>SUM(F492:F539)</f>
        <v>29267.919999999998</v>
      </c>
    </row>
    <row r="543" spans="1:6" x14ac:dyDescent="0.25">
      <c r="A543" s="134">
        <v>55</v>
      </c>
      <c r="B543" s="135">
        <v>13210</v>
      </c>
      <c r="C543" s="136" t="s">
        <v>61</v>
      </c>
      <c r="D543" s="57">
        <v>135875.99</v>
      </c>
      <c r="E543" s="58">
        <v>76374.720000000001</v>
      </c>
      <c r="F543" s="137">
        <f>D543-E543</f>
        <v>59501.26999999999</v>
      </c>
    </row>
    <row r="544" spans="1:6" x14ac:dyDescent="0.25">
      <c r="A544" s="138">
        <v>56</v>
      </c>
      <c r="B544" s="139">
        <v>13220</v>
      </c>
      <c r="C544" s="140" t="s">
        <v>62</v>
      </c>
      <c r="D544" s="62">
        <v>11023.44</v>
      </c>
      <c r="E544" s="85">
        <v>1083.67</v>
      </c>
      <c r="F544" s="137">
        <f t="shared" ref="F544:F546" si="43">D544-E544</f>
        <v>9939.77</v>
      </c>
    </row>
    <row r="545" spans="1:6" x14ac:dyDescent="0.25">
      <c r="A545" s="134">
        <v>57</v>
      </c>
      <c r="B545" s="135">
        <v>13230</v>
      </c>
      <c r="C545" s="136" t="s">
        <v>63</v>
      </c>
      <c r="D545" s="57">
        <v>14945.82</v>
      </c>
      <c r="E545" s="58">
        <v>15814.07</v>
      </c>
      <c r="F545" s="137">
        <f t="shared" si="43"/>
        <v>-868.25</v>
      </c>
    </row>
    <row r="546" spans="1:6" x14ac:dyDescent="0.25">
      <c r="A546" s="138">
        <v>58</v>
      </c>
      <c r="B546" s="141">
        <v>13250</v>
      </c>
      <c r="C546" s="140" t="s">
        <v>64</v>
      </c>
      <c r="D546" s="63">
        <v>840.62</v>
      </c>
      <c r="E546" s="104">
        <v>602.26</v>
      </c>
      <c r="F546" s="137">
        <f t="shared" si="43"/>
        <v>238.36</v>
      </c>
    </row>
    <row r="547" spans="1:6" x14ac:dyDescent="0.25">
      <c r="A547" s="71"/>
      <c r="B547" s="59" t="s">
        <v>65</v>
      </c>
      <c r="C547" s="97" t="s">
        <v>66</v>
      </c>
      <c r="D547" s="60">
        <f>SUM(D543:D546)</f>
        <v>162685.87</v>
      </c>
      <c r="E547" s="60">
        <f>SUM(E543:E546)</f>
        <v>93874.719999999987</v>
      </c>
      <c r="F547" s="60">
        <f>SUM(F543:F546)</f>
        <v>68811.149999999994</v>
      </c>
    </row>
    <row r="548" spans="1:6" x14ac:dyDescent="0.25">
      <c r="A548" s="135">
        <v>59</v>
      </c>
      <c r="B548" s="135">
        <v>21110</v>
      </c>
      <c r="C548" s="135" t="s">
        <v>123</v>
      </c>
      <c r="D548" s="58"/>
      <c r="E548" s="58"/>
      <c r="F548" s="137">
        <f t="shared" ref="F548:F551" si="44">D548-E548</f>
        <v>0</v>
      </c>
    </row>
    <row r="549" spans="1:6" x14ac:dyDescent="0.25">
      <c r="A549" s="135"/>
      <c r="B549" s="135">
        <v>21200</v>
      </c>
      <c r="C549" s="135" t="s">
        <v>67</v>
      </c>
      <c r="D549" s="58"/>
      <c r="E549" s="58"/>
      <c r="F549" s="137">
        <f t="shared" si="44"/>
        <v>0</v>
      </c>
    </row>
    <row r="550" spans="1:6" ht="24.75" x14ac:dyDescent="0.25">
      <c r="A550" s="135">
        <v>59</v>
      </c>
      <c r="B550" s="135">
        <v>22202</v>
      </c>
      <c r="C550" s="136" t="s">
        <v>104</v>
      </c>
      <c r="D550" s="58"/>
      <c r="E550" s="58"/>
      <c r="F550" s="137">
        <f t="shared" si="44"/>
        <v>0</v>
      </c>
    </row>
    <row r="551" spans="1:6" x14ac:dyDescent="0.25">
      <c r="A551" s="135">
        <v>60</v>
      </c>
      <c r="B551" s="135">
        <v>22300</v>
      </c>
      <c r="C551" s="136" t="s">
        <v>169</v>
      </c>
      <c r="D551" s="58"/>
      <c r="E551" s="58"/>
      <c r="F551" s="137">
        <f t="shared" si="44"/>
        <v>0</v>
      </c>
    </row>
    <row r="552" spans="1:6" ht="24.75" x14ac:dyDescent="0.25">
      <c r="A552" s="59"/>
      <c r="B552" s="59" t="s">
        <v>68</v>
      </c>
      <c r="C552" s="97" t="s">
        <v>69</v>
      </c>
      <c r="D552" s="60">
        <f>SUM(D548:D551)</f>
        <v>0</v>
      </c>
      <c r="E552" s="60">
        <f>SUM(E548:E551)</f>
        <v>0</v>
      </c>
      <c r="F552" s="60">
        <f>SUM(F548:F551)</f>
        <v>0</v>
      </c>
    </row>
    <row r="553" spans="1:6" x14ac:dyDescent="0.25">
      <c r="A553" s="142">
        <v>61</v>
      </c>
      <c r="B553" s="142">
        <v>31110</v>
      </c>
      <c r="C553" s="140" t="s">
        <v>131</v>
      </c>
      <c r="D553" s="58"/>
      <c r="E553" s="58"/>
      <c r="F553" s="137">
        <f t="shared" ref="F553:F556" si="45">D553-E553</f>
        <v>0</v>
      </c>
    </row>
    <row r="554" spans="1:6" x14ac:dyDescent="0.25">
      <c r="A554" s="142">
        <v>62</v>
      </c>
      <c r="B554" s="142">
        <v>31121</v>
      </c>
      <c r="C554" s="140" t="s">
        <v>70</v>
      </c>
      <c r="D554" s="58"/>
      <c r="E554" s="58"/>
      <c r="F554" s="137">
        <f t="shared" si="45"/>
        <v>0</v>
      </c>
    </row>
    <row r="555" spans="1:6" x14ac:dyDescent="0.25">
      <c r="A555" s="142">
        <v>63</v>
      </c>
      <c r="B555" s="142">
        <v>31123</v>
      </c>
      <c r="C555" s="140" t="s">
        <v>170</v>
      </c>
      <c r="D555" s="58"/>
      <c r="E555" s="58"/>
      <c r="F555" s="137">
        <f t="shared" si="45"/>
        <v>0</v>
      </c>
    </row>
    <row r="556" spans="1:6" x14ac:dyDescent="0.25">
      <c r="A556" s="142">
        <v>64</v>
      </c>
      <c r="B556" s="142">
        <v>31126</v>
      </c>
      <c r="C556" s="140" t="s">
        <v>171</v>
      </c>
      <c r="D556" s="58"/>
      <c r="E556" s="58"/>
      <c r="F556" s="137">
        <f t="shared" si="45"/>
        <v>0</v>
      </c>
    </row>
    <row r="557" spans="1:6" x14ac:dyDescent="0.25">
      <c r="A557" s="142"/>
      <c r="B557" s="142">
        <v>31129</v>
      </c>
      <c r="C557" s="140" t="s">
        <v>184</v>
      </c>
      <c r="D557" s="58"/>
      <c r="E557" s="58"/>
      <c r="F557" s="137"/>
    </row>
    <row r="558" spans="1:6" x14ac:dyDescent="0.25">
      <c r="A558" s="142">
        <v>65</v>
      </c>
      <c r="B558" s="142">
        <v>31230</v>
      </c>
      <c r="C558" s="140" t="s">
        <v>71</v>
      </c>
      <c r="D558" s="58"/>
      <c r="E558" s="58"/>
      <c r="F558" s="137">
        <f t="shared" ref="F558:F562" si="46">D558-E558</f>
        <v>0</v>
      </c>
    </row>
    <row r="559" spans="1:6" x14ac:dyDescent="0.25">
      <c r="A559" s="142">
        <v>66</v>
      </c>
      <c r="B559" s="142">
        <v>31240</v>
      </c>
      <c r="C559" s="140" t="s">
        <v>105</v>
      </c>
      <c r="D559" s="58"/>
      <c r="E559" s="58"/>
      <c r="F559" s="137">
        <f t="shared" si="46"/>
        <v>0</v>
      </c>
    </row>
    <row r="560" spans="1:6" x14ac:dyDescent="0.25">
      <c r="A560" s="142">
        <v>67</v>
      </c>
      <c r="B560" s="142">
        <v>31250</v>
      </c>
      <c r="C560" s="140" t="s">
        <v>172</v>
      </c>
      <c r="D560" s="58"/>
      <c r="E560" s="58"/>
      <c r="F560" s="137">
        <f t="shared" si="46"/>
        <v>0</v>
      </c>
    </row>
    <row r="561" spans="1:6" x14ac:dyDescent="0.25">
      <c r="A561" s="142">
        <v>68</v>
      </c>
      <c r="B561" s="143">
        <v>31260</v>
      </c>
      <c r="C561" s="144" t="s">
        <v>106</v>
      </c>
      <c r="D561" s="58"/>
      <c r="E561" s="58"/>
      <c r="F561" s="137">
        <f t="shared" si="46"/>
        <v>0</v>
      </c>
    </row>
    <row r="562" spans="1:6" ht="24.75" x14ac:dyDescent="0.25">
      <c r="A562" s="142">
        <v>69</v>
      </c>
      <c r="B562" s="142">
        <v>31510</v>
      </c>
      <c r="C562" s="140" t="s">
        <v>173</v>
      </c>
      <c r="D562" s="58"/>
      <c r="E562" s="58"/>
      <c r="F562" s="137">
        <f t="shared" si="46"/>
        <v>0</v>
      </c>
    </row>
    <row r="563" spans="1:6" x14ac:dyDescent="0.25">
      <c r="A563" s="142"/>
      <c r="B563" s="142">
        <v>31690</v>
      </c>
      <c r="C563" s="140" t="s">
        <v>183</v>
      </c>
      <c r="D563" s="58"/>
      <c r="E563" s="58"/>
      <c r="F563" s="137"/>
    </row>
    <row r="564" spans="1:6" x14ac:dyDescent="0.25">
      <c r="A564" s="142">
        <v>70</v>
      </c>
      <c r="B564" s="143">
        <v>32110</v>
      </c>
      <c r="C564" s="145" t="s">
        <v>107</v>
      </c>
      <c r="D564" s="58"/>
      <c r="E564" s="58"/>
      <c r="F564" s="137">
        <f t="shared" ref="F564:F568" si="47">D564-E564</f>
        <v>0</v>
      </c>
    </row>
    <row r="565" spans="1:6" x14ac:dyDescent="0.25">
      <c r="A565" s="142">
        <v>71</v>
      </c>
      <c r="B565" s="142">
        <v>32111</v>
      </c>
      <c r="C565" s="140" t="s">
        <v>174</v>
      </c>
      <c r="D565" s="58"/>
      <c r="E565" s="58"/>
      <c r="F565" s="137">
        <f t="shared" si="47"/>
        <v>0</v>
      </c>
    </row>
    <row r="566" spans="1:6" ht="24" x14ac:dyDescent="0.25">
      <c r="A566" s="142">
        <v>72</v>
      </c>
      <c r="B566" s="143">
        <v>32140</v>
      </c>
      <c r="C566" s="145" t="s">
        <v>175</v>
      </c>
      <c r="D566" s="58"/>
      <c r="E566" s="58"/>
      <c r="F566" s="137">
        <f t="shared" si="47"/>
        <v>0</v>
      </c>
    </row>
    <row r="567" spans="1:6" ht="24" x14ac:dyDescent="0.25">
      <c r="A567" s="177">
        <v>73</v>
      </c>
      <c r="B567" s="178">
        <v>34000</v>
      </c>
      <c r="C567" s="179" t="s">
        <v>132</v>
      </c>
      <c r="D567" s="172"/>
      <c r="E567" s="172"/>
      <c r="F567" s="83">
        <f t="shared" si="47"/>
        <v>0</v>
      </c>
    </row>
    <row r="568" spans="1:6" x14ac:dyDescent="0.25">
      <c r="A568" s="59"/>
      <c r="B568" s="59" t="s">
        <v>72</v>
      </c>
      <c r="C568" s="97" t="s">
        <v>73</v>
      </c>
      <c r="D568" s="60">
        <f>SUM(D553:D567)</f>
        <v>0</v>
      </c>
      <c r="E568" s="60">
        <f>SUM(E553:E567)</f>
        <v>0</v>
      </c>
      <c r="F568" s="83">
        <f t="shared" si="47"/>
        <v>0</v>
      </c>
    </row>
    <row r="569" spans="1:6" x14ac:dyDescent="0.25">
      <c r="A569" s="65" t="s">
        <v>74</v>
      </c>
      <c r="B569" s="66"/>
      <c r="C569" s="67"/>
      <c r="D569" s="68">
        <f>D491+D542+D547+D552+D568</f>
        <v>285324.05</v>
      </c>
      <c r="E569" s="68">
        <f>E491+E542+E547+E552+E568</f>
        <v>185010.88</v>
      </c>
      <c r="F569" s="68">
        <f>D569-E569</f>
        <v>100313.16999999998</v>
      </c>
    </row>
    <row r="571" spans="1:6" x14ac:dyDescent="0.25">
      <c r="A571" s="128" t="s">
        <v>247</v>
      </c>
      <c r="B571" s="129"/>
      <c r="C571" s="129"/>
      <c r="D571" s="129"/>
      <c r="E571" s="129"/>
      <c r="F571" s="130"/>
    </row>
    <row r="572" spans="1:6" ht="36.75" x14ac:dyDescent="0.25">
      <c r="A572" s="69" t="s">
        <v>12</v>
      </c>
      <c r="B572" s="53" t="s">
        <v>31</v>
      </c>
      <c r="C572" s="53" t="s">
        <v>5</v>
      </c>
      <c r="D572" s="80" t="s">
        <v>177</v>
      </c>
      <c r="E572" s="80" t="s">
        <v>176</v>
      </c>
      <c r="F572" s="81" t="s">
        <v>32</v>
      </c>
    </row>
    <row r="573" spans="1:6" x14ac:dyDescent="0.25">
      <c r="A573" s="61">
        <v>1</v>
      </c>
      <c r="B573" s="61">
        <v>11111</v>
      </c>
      <c r="C573" s="96" t="s">
        <v>33</v>
      </c>
      <c r="D573" s="57">
        <v>10386.799999999999</v>
      </c>
      <c r="E573" s="58">
        <v>4645.0200000000004</v>
      </c>
      <c r="F573" s="82">
        <f>D573-E573</f>
        <v>5741.7799999999988</v>
      </c>
    </row>
    <row r="574" spans="1:6" ht="24.75" x14ac:dyDescent="0.25">
      <c r="A574" s="61">
        <v>2</v>
      </c>
      <c r="B574" s="61">
        <v>11121</v>
      </c>
      <c r="C574" s="96" t="s">
        <v>108</v>
      </c>
      <c r="D574" s="57">
        <v>741.5</v>
      </c>
      <c r="E574" s="58">
        <v>378.42</v>
      </c>
      <c r="F574" s="82">
        <f t="shared" ref="F574:F579" si="48">D574-E574</f>
        <v>363.08</v>
      </c>
    </row>
    <row r="575" spans="1:6" ht="24.75" x14ac:dyDescent="0.25">
      <c r="A575" s="61">
        <v>3</v>
      </c>
      <c r="B575" s="61">
        <v>11131</v>
      </c>
      <c r="C575" s="96" t="s">
        <v>109</v>
      </c>
      <c r="D575" s="57">
        <v>619.21</v>
      </c>
      <c r="E575" s="58">
        <v>269.27999999999997</v>
      </c>
      <c r="F575" s="82">
        <f t="shared" si="48"/>
        <v>349.93000000000006</v>
      </c>
    </row>
    <row r="576" spans="1:6" x14ac:dyDescent="0.25">
      <c r="A576" s="61">
        <v>4</v>
      </c>
      <c r="B576" s="61">
        <v>11151</v>
      </c>
      <c r="C576" s="96" t="s">
        <v>110</v>
      </c>
      <c r="D576" s="57"/>
      <c r="E576" s="58">
        <v>0</v>
      </c>
      <c r="F576" s="82">
        <f t="shared" si="48"/>
        <v>0</v>
      </c>
    </row>
    <row r="577" spans="1:6" x14ac:dyDescent="0.25">
      <c r="A577" s="61">
        <v>5</v>
      </c>
      <c r="B577" s="61">
        <v>11152</v>
      </c>
      <c r="C577" s="96" t="s">
        <v>114</v>
      </c>
      <c r="D577" s="57"/>
      <c r="E577" s="58">
        <v>0</v>
      </c>
      <c r="F577" s="82">
        <f t="shared" si="48"/>
        <v>0</v>
      </c>
    </row>
    <row r="578" spans="1:6" x14ac:dyDescent="0.25">
      <c r="A578" s="61">
        <v>6</v>
      </c>
      <c r="B578" s="61">
        <v>11211</v>
      </c>
      <c r="C578" s="96" t="s">
        <v>111</v>
      </c>
      <c r="D578" s="57">
        <v>218.75</v>
      </c>
      <c r="E578" s="58">
        <v>92.88</v>
      </c>
      <c r="F578" s="82">
        <f t="shared" si="48"/>
        <v>125.87</v>
      </c>
    </row>
    <row r="579" spans="1:6" ht="24.75" x14ac:dyDescent="0.25">
      <c r="A579" s="61">
        <v>7</v>
      </c>
      <c r="B579" s="61">
        <v>11311</v>
      </c>
      <c r="C579" s="96" t="s">
        <v>112</v>
      </c>
      <c r="D579" s="57">
        <v>619.21</v>
      </c>
      <c r="E579" s="58">
        <v>269.27999999999997</v>
      </c>
      <c r="F579" s="82">
        <f t="shared" si="48"/>
        <v>349.93000000000006</v>
      </c>
    </row>
    <row r="580" spans="1:6" ht="24.75" x14ac:dyDescent="0.25">
      <c r="A580" s="61">
        <v>8</v>
      </c>
      <c r="B580" s="61">
        <v>11411</v>
      </c>
      <c r="C580" s="96" t="s">
        <v>115</v>
      </c>
      <c r="D580" s="57"/>
      <c r="E580" s="58">
        <v>0</v>
      </c>
      <c r="F580" s="82">
        <f>D580-E580</f>
        <v>0</v>
      </c>
    </row>
    <row r="581" spans="1:6" x14ac:dyDescent="0.25">
      <c r="A581" s="61">
        <v>9</v>
      </c>
      <c r="B581" s="61">
        <v>11416</v>
      </c>
      <c r="C581" s="96" t="s">
        <v>116</v>
      </c>
      <c r="D581" s="57"/>
      <c r="E581" s="58">
        <v>0</v>
      </c>
      <c r="F581" s="82">
        <f>D581-E581</f>
        <v>0</v>
      </c>
    </row>
    <row r="582" spans="1:6" ht="24.75" x14ac:dyDescent="0.25">
      <c r="A582" s="61">
        <v>10</v>
      </c>
      <c r="B582" s="61">
        <v>11418</v>
      </c>
      <c r="C582" s="96" t="s">
        <v>124</v>
      </c>
      <c r="D582" s="57"/>
      <c r="E582" s="58">
        <v>0</v>
      </c>
      <c r="F582" s="82">
        <f>D582-E582</f>
        <v>0</v>
      </c>
    </row>
    <row r="583" spans="1:6" ht="36.75" x14ac:dyDescent="0.25">
      <c r="A583" s="61">
        <v>11</v>
      </c>
      <c r="B583" s="61">
        <v>11431</v>
      </c>
      <c r="C583" s="96" t="s">
        <v>117</v>
      </c>
      <c r="D583" s="57">
        <v>418.3</v>
      </c>
      <c r="E583" s="58">
        <v>0</v>
      </c>
      <c r="F583" s="82">
        <f>D583-E583</f>
        <v>418.3</v>
      </c>
    </row>
    <row r="584" spans="1:6" x14ac:dyDescent="0.25">
      <c r="A584" s="61">
        <v>12</v>
      </c>
      <c r="B584" s="61">
        <v>11611</v>
      </c>
      <c r="C584" s="96" t="s">
        <v>113</v>
      </c>
      <c r="D584" s="57"/>
      <c r="E584" s="58">
        <v>0</v>
      </c>
      <c r="F584" s="82">
        <f t="shared" ref="F584:F585" si="49">D584-E584</f>
        <v>0</v>
      </c>
    </row>
    <row r="585" spans="1:6" ht="24.75" x14ac:dyDescent="0.25">
      <c r="A585" s="54">
        <v>13</v>
      </c>
      <c r="B585" s="54">
        <v>11900</v>
      </c>
      <c r="C585" s="98" t="s">
        <v>34</v>
      </c>
      <c r="D585" s="57"/>
      <c r="E585" s="58">
        <v>0</v>
      </c>
      <c r="F585" s="82">
        <f t="shared" si="49"/>
        <v>0</v>
      </c>
    </row>
    <row r="586" spans="1:6" x14ac:dyDescent="0.25">
      <c r="A586" s="59"/>
      <c r="B586" s="59" t="s">
        <v>35</v>
      </c>
      <c r="C586" s="97" t="s">
        <v>36</v>
      </c>
      <c r="D586" s="60">
        <f>SUM(D573:D585)</f>
        <v>13003.769999999997</v>
      </c>
      <c r="E586" s="60">
        <f>SUM(E573:E585)</f>
        <v>5654.88</v>
      </c>
      <c r="F586" s="60">
        <f>SUM(F573:F585)</f>
        <v>7348.8899999999994</v>
      </c>
    </row>
    <row r="587" spans="1:6" ht="24.75" x14ac:dyDescent="0.25">
      <c r="A587" s="61">
        <v>13</v>
      </c>
      <c r="B587" s="61">
        <v>13140</v>
      </c>
      <c r="C587" s="96" t="s">
        <v>125</v>
      </c>
      <c r="D587" s="57"/>
      <c r="E587" s="58">
        <v>0</v>
      </c>
      <c r="F587" s="82">
        <f t="shared" ref="F587:F636" si="50">D587-E587</f>
        <v>0</v>
      </c>
    </row>
    <row r="588" spans="1:6" ht="36.75" x14ac:dyDescent="0.25">
      <c r="A588" s="61">
        <v>14</v>
      </c>
      <c r="B588" s="61">
        <v>13141</v>
      </c>
      <c r="C588" s="96" t="s">
        <v>163</v>
      </c>
      <c r="D588" s="57"/>
      <c r="E588" s="58">
        <v>0</v>
      </c>
      <c r="F588" s="82">
        <f t="shared" si="50"/>
        <v>0</v>
      </c>
    </row>
    <row r="589" spans="1:6" x14ac:dyDescent="0.25">
      <c r="A589" s="61"/>
      <c r="B589" s="61">
        <v>13142</v>
      </c>
      <c r="C589" s="89" t="s">
        <v>126</v>
      </c>
      <c r="D589" s="57"/>
      <c r="E589" s="58">
        <v>0</v>
      </c>
      <c r="F589" s="82">
        <f t="shared" si="50"/>
        <v>0</v>
      </c>
    </row>
    <row r="590" spans="1:6" ht="36.75" x14ac:dyDescent="0.25">
      <c r="A590" s="61">
        <v>15</v>
      </c>
      <c r="B590" s="61">
        <v>13143</v>
      </c>
      <c r="C590" s="96" t="s">
        <v>127</v>
      </c>
      <c r="D590" s="57"/>
      <c r="E590" s="58">
        <v>0</v>
      </c>
      <c r="F590" s="82">
        <f t="shared" si="50"/>
        <v>0</v>
      </c>
    </row>
    <row r="591" spans="1:6" x14ac:dyDescent="0.25">
      <c r="A591" s="61">
        <v>16</v>
      </c>
      <c r="B591" s="61">
        <v>13310</v>
      </c>
      <c r="C591" s="96" t="s">
        <v>37</v>
      </c>
      <c r="D591" s="57"/>
      <c r="E591" s="58">
        <v>85.87</v>
      </c>
      <c r="F591" s="82">
        <f t="shared" si="50"/>
        <v>-85.87</v>
      </c>
    </row>
    <row r="592" spans="1:6" x14ac:dyDescent="0.25">
      <c r="A592" s="61">
        <v>17</v>
      </c>
      <c r="B592" s="61">
        <v>13320</v>
      </c>
      <c r="C592" s="96" t="s">
        <v>38</v>
      </c>
      <c r="D592" s="57">
        <v>1256</v>
      </c>
      <c r="E592" s="58">
        <v>65.94</v>
      </c>
      <c r="F592" s="82">
        <f t="shared" si="50"/>
        <v>1190.06</v>
      </c>
    </row>
    <row r="593" spans="1:6" x14ac:dyDescent="0.25">
      <c r="A593" s="61">
        <v>18</v>
      </c>
      <c r="B593" s="61">
        <v>13330</v>
      </c>
      <c r="C593" s="96" t="s">
        <v>39</v>
      </c>
      <c r="D593" s="57"/>
      <c r="E593" s="58">
        <v>0</v>
      </c>
      <c r="F593" s="82">
        <f t="shared" si="50"/>
        <v>0</v>
      </c>
    </row>
    <row r="594" spans="1:6" ht="24.75" x14ac:dyDescent="0.25">
      <c r="A594" s="61">
        <v>19</v>
      </c>
      <c r="B594" s="61">
        <v>13430</v>
      </c>
      <c r="C594" s="96" t="s">
        <v>89</v>
      </c>
      <c r="D594" s="57"/>
      <c r="E594" s="58">
        <v>0</v>
      </c>
      <c r="F594" s="82">
        <f t="shared" si="50"/>
        <v>0</v>
      </c>
    </row>
    <row r="595" spans="1:6" ht="36.75" x14ac:dyDescent="0.25">
      <c r="A595" s="61">
        <v>20</v>
      </c>
      <c r="B595" s="61">
        <v>13445</v>
      </c>
      <c r="C595" s="96" t="s">
        <v>96</v>
      </c>
      <c r="D595" s="57"/>
      <c r="E595" s="58">
        <v>6605.6</v>
      </c>
      <c r="F595" s="82">
        <f t="shared" si="50"/>
        <v>-6605.6</v>
      </c>
    </row>
    <row r="596" spans="1:6" ht="24.75" x14ac:dyDescent="0.25">
      <c r="A596" s="61">
        <v>21</v>
      </c>
      <c r="B596" s="61">
        <v>13450</v>
      </c>
      <c r="C596" s="96" t="s">
        <v>40</v>
      </c>
      <c r="D596" s="57">
        <v>442.55</v>
      </c>
      <c r="E596" s="58">
        <v>310.82</v>
      </c>
      <c r="F596" s="82">
        <f t="shared" si="50"/>
        <v>131.73000000000002</v>
      </c>
    </row>
    <row r="597" spans="1:6" x14ac:dyDescent="0.25">
      <c r="A597" s="61">
        <v>22</v>
      </c>
      <c r="B597" s="61">
        <v>13460</v>
      </c>
      <c r="C597" s="96" t="s">
        <v>41</v>
      </c>
      <c r="D597" s="57">
        <v>6224</v>
      </c>
      <c r="E597" s="58">
        <v>17926</v>
      </c>
      <c r="F597" s="82">
        <f t="shared" si="50"/>
        <v>-11702</v>
      </c>
    </row>
    <row r="598" spans="1:6" x14ac:dyDescent="0.25">
      <c r="A598" s="61">
        <v>23</v>
      </c>
      <c r="B598" s="61">
        <v>13470</v>
      </c>
      <c r="C598" s="96" t="s">
        <v>42</v>
      </c>
      <c r="D598" s="57"/>
      <c r="E598" s="58">
        <v>0</v>
      </c>
      <c r="F598" s="82">
        <f t="shared" si="50"/>
        <v>0</v>
      </c>
    </row>
    <row r="599" spans="1:6" ht="24.75" x14ac:dyDescent="0.25">
      <c r="A599" s="61">
        <v>24</v>
      </c>
      <c r="B599" s="61">
        <v>13475</v>
      </c>
      <c r="C599" s="96" t="s">
        <v>97</v>
      </c>
      <c r="D599" s="57"/>
      <c r="E599" s="58">
        <v>0</v>
      </c>
      <c r="F599" s="82">
        <f t="shared" si="50"/>
        <v>0</v>
      </c>
    </row>
    <row r="600" spans="1:6" x14ac:dyDescent="0.25">
      <c r="A600" s="61">
        <v>25</v>
      </c>
      <c r="B600" s="61">
        <v>13480</v>
      </c>
      <c r="C600" s="96" t="s">
        <v>43</v>
      </c>
      <c r="D600" s="57"/>
      <c r="E600" s="58">
        <v>0</v>
      </c>
      <c r="F600" s="82">
        <f t="shared" si="50"/>
        <v>0</v>
      </c>
    </row>
    <row r="601" spans="1:6" x14ac:dyDescent="0.25">
      <c r="A601" s="61">
        <v>26</v>
      </c>
      <c r="B601" s="61">
        <v>13501</v>
      </c>
      <c r="C601" s="96" t="s">
        <v>44</v>
      </c>
      <c r="D601" s="57"/>
      <c r="E601" s="58">
        <v>0</v>
      </c>
      <c r="F601" s="82">
        <f t="shared" si="50"/>
        <v>0</v>
      </c>
    </row>
    <row r="602" spans="1:6" x14ac:dyDescent="0.25">
      <c r="A602" s="61">
        <v>27</v>
      </c>
      <c r="B602" s="61">
        <v>13503</v>
      </c>
      <c r="C602" s="96" t="s">
        <v>98</v>
      </c>
      <c r="D602" s="57"/>
      <c r="E602" s="58">
        <v>0</v>
      </c>
      <c r="F602" s="82">
        <f t="shared" si="50"/>
        <v>0</v>
      </c>
    </row>
    <row r="603" spans="1:6" x14ac:dyDescent="0.25">
      <c r="A603" s="61"/>
      <c r="B603" s="54">
        <v>13504</v>
      </c>
      <c r="C603" s="54" t="s">
        <v>128</v>
      </c>
      <c r="D603" s="57"/>
      <c r="E603" s="58">
        <v>0</v>
      </c>
      <c r="F603" s="82">
        <f t="shared" si="50"/>
        <v>0</v>
      </c>
    </row>
    <row r="604" spans="1:6" x14ac:dyDescent="0.25">
      <c r="A604" s="61">
        <v>28</v>
      </c>
      <c r="B604" s="61">
        <v>13509</v>
      </c>
      <c r="C604" s="96" t="s">
        <v>45</v>
      </c>
      <c r="D604" s="57"/>
      <c r="E604" s="58">
        <v>0</v>
      </c>
      <c r="F604" s="82">
        <f t="shared" si="50"/>
        <v>0</v>
      </c>
    </row>
    <row r="605" spans="1:6" x14ac:dyDescent="0.25">
      <c r="A605" s="61">
        <v>29</v>
      </c>
      <c r="B605" s="61">
        <v>13511</v>
      </c>
      <c r="C605" s="96" t="s">
        <v>129</v>
      </c>
      <c r="D605" s="57"/>
      <c r="E605" s="58">
        <v>0</v>
      </c>
      <c r="F605" s="82">
        <f t="shared" si="50"/>
        <v>0</v>
      </c>
    </row>
    <row r="606" spans="1:6" ht="24.75" x14ac:dyDescent="0.25">
      <c r="A606" s="61"/>
      <c r="B606" s="61">
        <v>13512</v>
      </c>
      <c r="C606" s="96" t="s">
        <v>179</v>
      </c>
      <c r="D606" s="57"/>
      <c r="E606" s="58">
        <v>0</v>
      </c>
      <c r="F606" s="82">
        <f t="shared" si="50"/>
        <v>0</v>
      </c>
    </row>
    <row r="607" spans="1:6" x14ac:dyDescent="0.25">
      <c r="A607" s="61">
        <v>30</v>
      </c>
      <c r="B607" s="61">
        <v>13610</v>
      </c>
      <c r="C607" s="96" t="s">
        <v>46</v>
      </c>
      <c r="D607" s="57"/>
      <c r="E607" s="58">
        <v>0</v>
      </c>
      <c r="F607" s="82">
        <f t="shared" si="50"/>
        <v>0</v>
      </c>
    </row>
    <row r="608" spans="1:6" ht="24.75" x14ac:dyDescent="0.25">
      <c r="A608" s="61">
        <v>31</v>
      </c>
      <c r="B608" s="61">
        <v>13611</v>
      </c>
      <c r="C608" s="96" t="s">
        <v>99</v>
      </c>
      <c r="D608" s="57"/>
      <c r="E608" s="58">
        <v>0</v>
      </c>
      <c r="F608" s="82">
        <f t="shared" si="50"/>
        <v>0</v>
      </c>
    </row>
    <row r="609" spans="1:6" ht="24.75" x14ac:dyDescent="0.25">
      <c r="A609" s="61">
        <v>32</v>
      </c>
      <c r="B609" s="61">
        <v>13620</v>
      </c>
      <c r="C609" s="96" t="s">
        <v>47</v>
      </c>
      <c r="D609" s="57">
        <v>119.2</v>
      </c>
      <c r="E609" s="58">
        <v>652.96</v>
      </c>
      <c r="F609" s="82">
        <f t="shared" si="50"/>
        <v>-533.76</v>
      </c>
    </row>
    <row r="610" spans="1:6" x14ac:dyDescent="0.25">
      <c r="A610" s="61">
        <v>33</v>
      </c>
      <c r="B610" s="61">
        <v>13630</v>
      </c>
      <c r="C610" s="96" t="s">
        <v>48</v>
      </c>
      <c r="D610" s="57"/>
      <c r="E610" s="58">
        <v>0</v>
      </c>
      <c r="F610" s="82">
        <f t="shared" si="50"/>
        <v>0</v>
      </c>
    </row>
    <row r="611" spans="1:6" x14ac:dyDescent="0.25">
      <c r="A611" s="61">
        <v>34</v>
      </c>
      <c r="B611" s="61">
        <v>13640</v>
      </c>
      <c r="C611" s="96" t="s">
        <v>49</v>
      </c>
      <c r="D611" s="57"/>
      <c r="E611" s="58">
        <v>0</v>
      </c>
      <c r="F611" s="82">
        <f t="shared" si="50"/>
        <v>0</v>
      </c>
    </row>
    <row r="612" spans="1:6" x14ac:dyDescent="0.25">
      <c r="A612" s="61">
        <v>35</v>
      </c>
      <c r="B612" s="61">
        <v>13720</v>
      </c>
      <c r="C612" s="96" t="s">
        <v>50</v>
      </c>
      <c r="D612" s="57"/>
      <c r="E612" s="58">
        <v>0</v>
      </c>
      <c r="F612" s="82">
        <f t="shared" si="50"/>
        <v>0</v>
      </c>
    </row>
    <row r="613" spans="1:6" x14ac:dyDescent="0.25">
      <c r="A613" s="61">
        <v>36</v>
      </c>
      <c r="B613" s="61">
        <v>13760</v>
      </c>
      <c r="C613" s="96" t="s">
        <v>51</v>
      </c>
      <c r="D613" s="57"/>
      <c r="E613" s="58">
        <v>0</v>
      </c>
      <c r="F613" s="82">
        <f t="shared" si="50"/>
        <v>0</v>
      </c>
    </row>
    <row r="614" spans="1:6" ht="24.75" x14ac:dyDescent="0.25">
      <c r="A614" s="61">
        <v>37</v>
      </c>
      <c r="B614" s="61">
        <v>13780</v>
      </c>
      <c r="C614" s="96" t="s">
        <v>164</v>
      </c>
      <c r="D614" s="57">
        <v>344.9</v>
      </c>
      <c r="E614" s="58">
        <v>907.05</v>
      </c>
      <c r="F614" s="82">
        <f t="shared" si="50"/>
        <v>-562.15</v>
      </c>
    </row>
    <row r="615" spans="1:6" ht="24.75" x14ac:dyDescent="0.25">
      <c r="A615" s="61">
        <v>38</v>
      </c>
      <c r="B615" s="61">
        <v>13810</v>
      </c>
      <c r="C615" s="96" t="s">
        <v>165</v>
      </c>
      <c r="D615" s="57"/>
      <c r="E615" s="58">
        <v>0</v>
      </c>
      <c r="F615" s="82">
        <f t="shared" si="50"/>
        <v>0</v>
      </c>
    </row>
    <row r="616" spans="1:6" x14ac:dyDescent="0.25">
      <c r="A616" s="61">
        <v>39</v>
      </c>
      <c r="B616" s="61">
        <v>13820</v>
      </c>
      <c r="C616" s="96" t="s">
        <v>90</v>
      </c>
      <c r="D616" s="57">
        <v>0</v>
      </c>
      <c r="E616" s="58">
        <v>0</v>
      </c>
      <c r="F616" s="82">
        <f t="shared" si="50"/>
        <v>0</v>
      </c>
    </row>
    <row r="617" spans="1:6" x14ac:dyDescent="0.25">
      <c r="A617" s="61">
        <v>40</v>
      </c>
      <c r="B617" s="61">
        <v>13950</v>
      </c>
      <c r="C617" s="96" t="s">
        <v>52</v>
      </c>
      <c r="D617" s="57">
        <v>75</v>
      </c>
      <c r="E617" s="58">
        <v>275</v>
      </c>
      <c r="F617" s="82">
        <f t="shared" si="50"/>
        <v>-200</v>
      </c>
    </row>
    <row r="618" spans="1:6" x14ac:dyDescent="0.25">
      <c r="A618" s="61">
        <v>41</v>
      </c>
      <c r="B618" s="61">
        <v>13951</v>
      </c>
      <c r="C618" s="96" t="s">
        <v>52</v>
      </c>
      <c r="D618" s="57">
        <v>137.47</v>
      </c>
      <c r="E618" s="58">
        <v>198.24</v>
      </c>
      <c r="F618" s="82">
        <f t="shared" si="50"/>
        <v>-60.77000000000001</v>
      </c>
    </row>
    <row r="619" spans="1:6" ht="24.75" x14ac:dyDescent="0.25">
      <c r="A619" s="61"/>
      <c r="B619" s="61">
        <v>13952</v>
      </c>
      <c r="C619" s="96" t="s">
        <v>180</v>
      </c>
      <c r="D619" s="57"/>
      <c r="E619" s="58">
        <v>0</v>
      </c>
      <c r="F619" s="82">
        <f t="shared" si="50"/>
        <v>0</v>
      </c>
    </row>
    <row r="620" spans="1:6" ht="24.75" x14ac:dyDescent="0.25">
      <c r="A620" s="61">
        <v>42</v>
      </c>
      <c r="B620" s="61">
        <v>13954</v>
      </c>
      <c r="C620" s="96" t="s">
        <v>100</v>
      </c>
      <c r="D620" s="57">
        <v>30</v>
      </c>
      <c r="E620" s="58">
        <v>50</v>
      </c>
      <c r="F620" s="82">
        <f t="shared" si="50"/>
        <v>-20</v>
      </c>
    </row>
    <row r="621" spans="1:6" ht="24.75" x14ac:dyDescent="0.25">
      <c r="A621" s="61">
        <v>43</v>
      </c>
      <c r="B621" s="61">
        <v>14010</v>
      </c>
      <c r="C621" s="96" t="s">
        <v>166</v>
      </c>
      <c r="D621" s="57"/>
      <c r="E621" s="58">
        <v>1005</v>
      </c>
      <c r="F621" s="82">
        <f t="shared" si="50"/>
        <v>-1005</v>
      </c>
    </row>
    <row r="622" spans="1:6" ht="24.75" x14ac:dyDescent="0.25">
      <c r="A622" s="61">
        <v>44</v>
      </c>
      <c r="B622" s="61">
        <v>14022</v>
      </c>
      <c r="C622" s="96" t="s">
        <v>101</v>
      </c>
      <c r="D622" s="57">
        <v>16249.98</v>
      </c>
      <c r="E622" s="58">
        <v>0</v>
      </c>
      <c r="F622" s="82">
        <f t="shared" si="50"/>
        <v>16249.98</v>
      </c>
    </row>
    <row r="623" spans="1:6" ht="24.75" x14ac:dyDescent="0.25">
      <c r="A623" s="61">
        <v>45</v>
      </c>
      <c r="B623" s="61">
        <v>14023</v>
      </c>
      <c r="C623" s="96" t="s">
        <v>167</v>
      </c>
      <c r="D623" s="57"/>
      <c r="E623" s="58">
        <v>0</v>
      </c>
      <c r="F623" s="82">
        <f t="shared" si="50"/>
        <v>0</v>
      </c>
    </row>
    <row r="624" spans="1:6" ht="24.75" x14ac:dyDescent="0.25">
      <c r="A624" s="61">
        <v>46</v>
      </c>
      <c r="B624" s="61">
        <v>14024</v>
      </c>
      <c r="C624" s="96" t="s">
        <v>53</v>
      </c>
      <c r="D624" s="57"/>
      <c r="E624" s="58">
        <v>0</v>
      </c>
      <c r="F624" s="82">
        <f t="shared" si="50"/>
        <v>0</v>
      </c>
    </row>
    <row r="625" spans="1:6" ht="24.75" x14ac:dyDescent="0.25">
      <c r="A625" s="61">
        <v>47</v>
      </c>
      <c r="B625" s="61">
        <v>14026</v>
      </c>
      <c r="C625" s="96" t="s">
        <v>168</v>
      </c>
      <c r="D625" s="57"/>
      <c r="E625" s="58">
        <v>0</v>
      </c>
      <c r="F625" s="82">
        <f t="shared" si="50"/>
        <v>0</v>
      </c>
    </row>
    <row r="626" spans="1:6" ht="24.75" x14ac:dyDescent="0.25">
      <c r="A626" s="61"/>
      <c r="B626" s="54">
        <v>14027</v>
      </c>
      <c r="C626" s="98" t="s">
        <v>181</v>
      </c>
      <c r="D626" s="57"/>
      <c r="E626" s="58">
        <v>0</v>
      </c>
      <c r="F626" s="82">
        <f t="shared" si="50"/>
        <v>0</v>
      </c>
    </row>
    <row r="627" spans="1:6" x14ac:dyDescent="0.25">
      <c r="A627" s="61"/>
      <c r="B627" s="54">
        <v>14030</v>
      </c>
      <c r="C627" s="54" t="s">
        <v>130</v>
      </c>
      <c r="D627" s="57"/>
      <c r="E627" s="58">
        <v>9517.5</v>
      </c>
      <c r="F627" s="82">
        <f t="shared" si="50"/>
        <v>-9517.5</v>
      </c>
    </row>
    <row r="628" spans="1:6" ht="24.75" x14ac:dyDescent="0.25">
      <c r="A628" s="61">
        <v>48</v>
      </c>
      <c r="B628" s="61">
        <v>14032</v>
      </c>
      <c r="C628" s="96" t="s">
        <v>178</v>
      </c>
      <c r="D628" s="57">
        <v>182214.41</v>
      </c>
      <c r="E628" s="58">
        <v>132242.14000000001</v>
      </c>
      <c r="F628" s="82">
        <f t="shared" si="50"/>
        <v>49972.26999999999</v>
      </c>
    </row>
    <row r="629" spans="1:6" x14ac:dyDescent="0.25">
      <c r="A629" s="61">
        <v>49</v>
      </c>
      <c r="B629" s="61">
        <v>14040</v>
      </c>
      <c r="C629" s="96" t="s">
        <v>54</v>
      </c>
      <c r="D629" s="57">
        <v>5518.86</v>
      </c>
      <c r="E629" s="58">
        <v>0</v>
      </c>
      <c r="F629" s="82">
        <f t="shared" si="50"/>
        <v>5518.86</v>
      </c>
    </row>
    <row r="630" spans="1:6" x14ac:dyDescent="0.25">
      <c r="A630" s="61">
        <v>50</v>
      </c>
      <c r="B630" s="61">
        <v>14050</v>
      </c>
      <c r="C630" s="96" t="s">
        <v>55</v>
      </c>
      <c r="D630" s="57"/>
      <c r="E630" s="58">
        <v>0</v>
      </c>
      <c r="F630" s="82">
        <f t="shared" si="50"/>
        <v>0</v>
      </c>
    </row>
    <row r="631" spans="1:6" ht="36.75" x14ac:dyDescent="0.25">
      <c r="A631" s="61">
        <v>51</v>
      </c>
      <c r="B631" s="61">
        <v>14060</v>
      </c>
      <c r="C631" s="96" t="s">
        <v>102</v>
      </c>
      <c r="D631" s="57">
        <v>978.97</v>
      </c>
      <c r="E631" s="58">
        <v>2288</v>
      </c>
      <c r="F631" s="82">
        <f t="shared" si="50"/>
        <v>-1309.03</v>
      </c>
    </row>
    <row r="632" spans="1:6" x14ac:dyDescent="0.25">
      <c r="A632" s="61">
        <v>52</v>
      </c>
      <c r="B632" s="61">
        <v>14210</v>
      </c>
      <c r="C632" s="96" t="s">
        <v>56</v>
      </c>
      <c r="D632" s="57"/>
      <c r="E632" s="58">
        <v>0</v>
      </c>
      <c r="F632" s="82">
        <f t="shared" si="50"/>
        <v>0</v>
      </c>
    </row>
    <row r="633" spans="1:6" ht="24.75" x14ac:dyDescent="0.25">
      <c r="A633" s="61">
        <v>53</v>
      </c>
      <c r="B633" s="55">
        <v>14230</v>
      </c>
      <c r="C633" s="96" t="s">
        <v>57</v>
      </c>
      <c r="D633" s="57"/>
      <c r="E633" s="58">
        <v>0</v>
      </c>
      <c r="F633" s="82">
        <f t="shared" si="50"/>
        <v>0</v>
      </c>
    </row>
    <row r="634" spans="1:6" ht="24.75" x14ac:dyDescent="0.25">
      <c r="A634" s="61">
        <v>54</v>
      </c>
      <c r="B634" s="61">
        <v>14310</v>
      </c>
      <c r="C634" s="96" t="s">
        <v>103</v>
      </c>
      <c r="D634" s="57"/>
      <c r="E634" s="58">
        <v>0</v>
      </c>
      <c r="F634" s="82">
        <f t="shared" si="50"/>
        <v>0</v>
      </c>
    </row>
    <row r="635" spans="1:6" x14ac:dyDescent="0.25">
      <c r="A635" s="54"/>
      <c r="B635" s="54">
        <v>14410</v>
      </c>
      <c r="C635" s="61" t="s">
        <v>58</v>
      </c>
      <c r="D635" s="57">
        <v>30000</v>
      </c>
      <c r="E635" s="58">
        <v>0</v>
      </c>
      <c r="F635" s="82">
        <f t="shared" si="50"/>
        <v>30000</v>
      </c>
    </row>
    <row r="636" spans="1:6" x14ac:dyDescent="0.25">
      <c r="A636" s="54"/>
      <c r="B636" s="54">
        <v>14415</v>
      </c>
      <c r="C636" s="61" t="s">
        <v>182</v>
      </c>
      <c r="D636" s="57"/>
      <c r="E636" s="58">
        <v>0</v>
      </c>
      <c r="F636" s="82">
        <f t="shared" si="50"/>
        <v>0</v>
      </c>
    </row>
    <row r="637" spans="1:6" x14ac:dyDescent="0.25">
      <c r="A637" s="59"/>
      <c r="B637" s="59" t="s">
        <v>59</v>
      </c>
      <c r="C637" s="97" t="s">
        <v>60</v>
      </c>
      <c r="D637" s="60">
        <f>SUM(D587:D636)</f>
        <v>243591.34</v>
      </c>
      <c r="E637" s="60">
        <f>SUM(E587:E636)</f>
        <v>172130.12</v>
      </c>
      <c r="F637" s="60">
        <f>SUM(F587:F634)</f>
        <v>41461.219999999987</v>
      </c>
    </row>
    <row r="638" spans="1:6" x14ac:dyDescent="0.25">
      <c r="A638" s="134">
        <v>55</v>
      </c>
      <c r="B638" s="135">
        <v>13210</v>
      </c>
      <c r="C638" s="136" t="s">
        <v>61</v>
      </c>
      <c r="D638" s="57"/>
      <c r="E638" s="58">
        <v>0</v>
      </c>
      <c r="F638" s="137">
        <f>D638-E638</f>
        <v>0</v>
      </c>
    </row>
    <row r="639" spans="1:6" x14ac:dyDescent="0.25">
      <c r="A639" s="138">
        <v>56</v>
      </c>
      <c r="B639" s="139">
        <v>13220</v>
      </c>
      <c r="C639" s="140" t="s">
        <v>62</v>
      </c>
      <c r="D639" s="62"/>
      <c r="E639" s="58">
        <v>0</v>
      </c>
      <c r="F639" s="137">
        <f t="shared" ref="F639:F641" si="51">D639-E639</f>
        <v>0</v>
      </c>
    </row>
    <row r="640" spans="1:6" x14ac:dyDescent="0.25">
      <c r="A640" s="134">
        <v>57</v>
      </c>
      <c r="B640" s="135">
        <v>13230</v>
      </c>
      <c r="C640" s="136" t="s">
        <v>63</v>
      </c>
      <c r="D640" s="57"/>
      <c r="E640" s="58">
        <v>0</v>
      </c>
      <c r="F640" s="137">
        <f t="shared" si="51"/>
        <v>0</v>
      </c>
    </row>
    <row r="641" spans="1:6" x14ac:dyDescent="0.25">
      <c r="A641" s="138">
        <v>58</v>
      </c>
      <c r="B641" s="141">
        <v>13250</v>
      </c>
      <c r="C641" s="140" t="s">
        <v>64</v>
      </c>
      <c r="D641" s="63"/>
      <c r="E641" s="58">
        <v>0</v>
      </c>
      <c r="F641" s="137">
        <f t="shared" si="51"/>
        <v>0</v>
      </c>
    </row>
    <row r="642" spans="1:6" x14ac:dyDescent="0.25">
      <c r="A642" s="71"/>
      <c r="B642" s="59" t="s">
        <v>65</v>
      </c>
      <c r="C642" s="97" t="s">
        <v>66</v>
      </c>
      <c r="D642" s="60">
        <f>SUM(D638:D641)</f>
        <v>0</v>
      </c>
      <c r="E642" s="60">
        <f>SUM(E638:E641)</f>
        <v>0</v>
      </c>
      <c r="F642" s="60">
        <f>SUM(F638:F641)</f>
        <v>0</v>
      </c>
    </row>
    <row r="643" spans="1:6" x14ac:dyDescent="0.25">
      <c r="A643" s="135">
        <v>59</v>
      </c>
      <c r="B643" s="135">
        <v>21110</v>
      </c>
      <c r="C643" s="135" t="s">
        <v>123</v>
      </c>
      <c r="D643" s="57"/>
      <c r="E643" s="58">
        <v>0</v>
      </c>
      <c r="F643" s="137">
        <f t="shared" ref="F643:F646" si="52">D643-E643</f>
        <v>0</v>
      </c>
    </row>
    <row r="644" spans="1:6" x14ac:dyDescent="0.25">
      <c r="A644" s="135"/>
      <c r="B644" s="135">
        <v>21200</v>
      </c>
      <c r="C644" s="135" t="s">
        <v>67</v>
      </c>
      <c r="D644" s="57"/>
      <c r="E644" s="58">
        <v>0</v>
      </c>
      <c r="F644" s="137">
        <f t="shared" si="52"/>
        <v>0</v>
      </c>
    </row>
    <row r="645" spans="1:6" ht="24.75" x14ac:dyDescent="0.25">
      <c r="A645" s="135">
        <v>59</v>
      </c>
      <c r="B645" s="135">
        <v>22202</v>
      </c>
      <c r="C645" s="136" t="s">
        <v>104</v>
      </c>
      <c r="D645" s="57"/>
      <c r="E645" s="58">
        <v>0</v>
      </c>
      <c r="F645" s="137">
        <f t="shared" si="52"/>
        <v>0</v>
      </c>
    </row>
    <row r="646" spans="1:6" x14ac:dyDescent="0.25">
      <c r="A646" s="135">
        <v>60</v>
      </c>
      <c r="B646" s="135">
        <v>22300</v>
      </c>
      <c r="C646" s="136" t="s">
        <v>169</v>
      </c>
      <c r="D646" s="57"/>
      <c r="E646" s="58">
        <v>0</v>
      </c>
      <c r="F646" s="137">
        <f t="shared" si="52"/>
        <v>0</v>
      </c>
    </row>
    <row r="647" spans="1:6" ht="24.75" x14ac:dyDescent="0.25">
      <c r="A647" s="59"/>
      <c r="B647" s="59" t="s">
        <v>68</v>
      </c>
      <c r="C647" s="97" t="s">
        <v>69</v>
      </c>
      <c r="D647" s="60">
        <f>SUM(D643:D646)</f>
        <v>0</v>
      </c>
      <c r="E647" s="60">
        <f>SUM(E643:E646)</f>
        <v>0</v>
      </c>
      <c r="F647" s="60">
        <f>SUM(F643:F646)</f>
        <v>0</v>
      </c>
    </row>
    <row r="648" spans="1:6" x14ac:dyDescent="0.25">
      <c r="A648" s="142">
        <v>61</v>
      </c>
      <c r="B648" s="142">
        <v>31110</v>
      </c>
      <c r="C648" s="140" t="s">
        <v>131</v>
      </c>
      <c r="D648" s="64"/>
      <c r="E648" s="58">
        <v>0</v>
      </c>
      <c r="F648" s="137">
        <f t="shared" ref="F648:F651" si="53">D648-E648</f>
        <v>0</v>
      </c>
    </row>
    <row r="649" spans="1:6" x14ac:dyDescent="0.25">
      <c r="A649" s="142">
        <v>62</v>
      </c>
      <c r="B649" s="142">
        <v>31121</v>
      </c>
      <c r="C649" s="140" t="s">
        <v>70</v>
      </c>
      <c r="D649" s="64"/>
      <c r="E649" s="58">
        <v>0</v>
      </c>
      <c r="F649" s="137">
        <f t="shared" si="53"/>
        <v>0</v>
      </c>
    </row>
    <row r="650" spans="1:6" x14ac:dyDescent="0.25">
      <c r="A650" s="142">
        <v>63</v>
      </c>
      <c r="B650" s="142">
        <v>31123</v>
      </c>
      <c r="C650" s="140" t="s">
        <v>170</v>
      </c>
      <c r="D650" s="64"/>
      <c r="E650" s="58">
        <v>0</v>
      </c>
      <c r="F650" s="137">
        <f t="shared" si="53"/>
        <v>0</v>
      </c>
    </row>
    <row r="651" spans="1:6" x14ac:dyDescent="0.25">
      <c r="A651" s="142">
        <v>64</v>
      </c>
      <c r="B651" s="142">
        <v>31126</v>
      </c>
      <c r="C651" s="140" t="s">
        <v>171</v>
      </c>
      <c r="D651" s="57">
        <v>99940</v>
      </c>
      <c r="E651" s="58">
        <v>0</v>
      </c>
      <c r="F651" s="137">
        <f t="shared" si="53"/>
        <v>99940</v>
      </c>
    </row>
    <row r="652" spans="1:6" x14ac:dyDescent="0.25">
      <c r="A652" s="142"/>
      <c r="B652" s="142">
        <v>31129</v>
      </c>
      <c r="C652" s="140" t="s">
        <v>184</v>
      </c>
      <c r="D652" s="57"/>
      <c r="E652" s="58">
        <v>0</v>
      </c>
      <c r="F652" s="137"/>
    </row>
    <row r="653" spans="1:6" x14ac:dyDescent="0.25">
      <c r="A653" s="142">
        <v>65</v>
      </c>
      <c r="B653" s="142">
        <v>31230</v>
      </c>
      <c r="C653" s="140" t="s">
        <v>71</v>
      </c>
      <c r="D653" s="57">
        <v>48424.19</v>
      </c>
      <c r="E653" s="58">
        <f>20000</f>
        <v>20000</v>
      </c>
      <c r="F653" s="137">
        <f t="shared" ref="F653:F657" si="54">D653-E653</f>
        <v>28424.190000000002</v>
      </c>
    </row>
    <row r="654" spans="1:6" x14ac:dyDescent="0.25">
      <c r="A654" s="142">
        <v>66</v>
      </c>
      <c r="B654" s="142">
        <v>31240</v>
      </c>
      <c r="C654" s="140" t="s">
        <v>105</v>
      </c>
      <c r="D654" s="57"/>
      <c r="E654" s="58">
        <v>0</v>
      </c>
      <c r="F654" s="137">
        <f t="shared" si="54"/>
        <v>0</v>
      </c>
    </row>
    <row r="655" spans="1:6" x14ac:dyDescent="0.25">
      <c r="A655" s="142">
        <v>67</v>
      </c>
      <c r="B655" s="142">
        <v>31250</v>
      </c>
      <c r="C655" s="140" t="s">
        <v>172</v>
      </c>
      <c r="D655" s="57">
        <v>5009.21</v>
      </c>
      <c r="E655" s="58">
        <v>0</v>
      </c>
      <c r="F655" s="137">
        <f t="shared" si="54"/>
        <v>5009.21</v>
      </c>
    </row>
    <row r="656" spans="1:6" x14ac:dyDescent="0.25">
      <c r="A656" s="142">
        <v>68</v>
      </c>
      <c r="B656" s="143">
        <v>31260</v>
      </c>
      <c r="C656" s="144" t="s">
        <v>106</v>
      </c>
      <c r="D656" s="57"/>
      <c r="E656" s="58">
        <v>0</v>
      </c>
      <c r="F656" s="137">
        <f t="shared" si="54"/>
        <v>0</v>
      </c>
    </row>
    <row r="657" spans="1:6" ht="24.75" x14ac:dyDescent="0.25">
      <c r="A657" s="142">
        <v>69</v>
      </c>
      <c r="B657" s="142">
        <v>31510</v>
      </c>
      <c r="C657" s="140" t="s">
        <v>173</v>
      </c>
      <c r="D657" s="57">
        <v>102179.99</v>
      </c>
      <c r="E657" s="58">
        <v>15000</v>
      </c>
      <c r="F657" s="137">
        <f t="shared" si="54"/>
        <v>87179.99</v>
      </c>
    </row>
    <row r="658" spans="1:6" x14ac:dyDescent="0.25">
      <c r="A658" s="142"/>
      <c r="B658" s="142">
        <v>31690</v>
      </c>
      <c r="C658" s="140" t="s">
        <v>183</v>
      </c>
      <c r="D658" s="57"/>
      <c r="E658" s="58">
        <v>0</v>
      </c>
      <c r="F658" s="137"/>
    </row>
    <row r="659" spans="1:6" x14ac:dyDescent="0.25">
      <c r="A659" s="142">
        <v>70</v>
      </c>
      <c r="B659" s="143">
        <v>32110</v>
      </c>
      <c r="C659" s="145" t="s">
        <v>107</v>
      </c>
      <c r="D659" s="57"/>
      <c r="E659" s="58">
        <v>0</v>
      </c>
      <c r="F659" s="137">
        <f t="shared" ref="F659:F663" si="55">D659-E659</f>
        <v>0</v>
      </c>
    </row>
    <row r="660" spans="1:6" x14ac:dyDescent="0.25">
      <c r="A660" s="142">
        <v>71</v>
      </c>
      <c r="B660" s="142">
        <v>32111</v>
      </c>
      <c r="C660" s="140" t="s">
        <v>174</v>
      </c>
      <c r="D660" s="57"/>
      <c r="E660" s="58">
        <v>0</v>
      </c>
      <c r="F660" s="137">
        <f t="shared" si="55"/>
        <v>0</v>
      </c>
    </row>
    <row r="661" spans="1:6" ht="24" x14ac:dyDescent="0.25">
      <c r="A661" s="142">
        <v>72</v>
      </c>
      <c r="B661" s="143">
        <v>32140</v>
      </c>
      <c r="C661" s="145" t="s">
        <v>175</v>
      </c>
      <c r="D661" s="57"/>
      <c r="E661" s="58">
        <v>0</v>
      </c>
      <c r="F661" s="137">
        <f t="shared" si="55"/>
        <v>0</v>
      </c>
    </row>
    <row r="662" spans="1:6" ht="24" x14ac:dyDescent="0.25">
      <c r="A662" s="142">
        <v>73</v>
      </c>
      <c r="B662" s="143">
        <v>34000</v>
      </c>
      <c r="C662" s="145" t="s">
        <v>132</v>
      </c>
      <c r="D662" s="57">
        <v>66000</v>
      </c>
      <c r="E662" s="58">
        <v>13628.38</v>
      </c>
      <c r="F662" s="137">
        <f t="shared" si="55"/>
        <v>52371.62</v>
      </c>
    </row>
    <row r="663" spans="1:6" x14ac:dyDescent="0.25">
      <c r="A663" s="59"/>
      <c r="B663" s="59" t="s">
        <v>72</v>
      </c>
      <c r="C663" s="97" t="s">
        <v>73</v>
      </c>
      <c r="D663" s="60">
        <f>SUM(D648:D662)</f>
        <v>321553.39</v>
      </c>
      <c r="E663" s="60">
        <f>SUM(E648:E662)</f>
        <v>48628.38</v>
      </c>
      <c r="F663" s="83">
        <f t="shared" si="55"/>
        <v>272925.01</v>
      </c>
    </row>
    <row r="664" spans="1:6" x14ac:dyDescent="0.25">
      <c r="A664" s="65" t="s">
        <v>74</v>
      </c>
      <c r="B664" s="66"/>
      <c r="C664" s="67"/>
      <c r="D664" s="68">
        <f>D586+D637+D642+D647+D663</f>
        <v>578148.5</v>
      </c>
      <c r="E664" s="68">
        <f>E586+E637+E642+E647+E663</f>
        <v>226413.38</v>
      </c>
      <c r="F664" s="68">
        <f>D664-E664</f>
        <v>351735.12</v>
      </c>
    </row>
    <row r="666" spans="1:6" x14ac:dyDescent="0.25">
      <c r="A666" s="128" t="s">
        <v>264</v>
      </c>
      <c r="B666" s="129"/>
      <c r="C666" s="129"/>
      <c r="D666" s="129"/>
      <c r="E666" s="129"/>
      <c r="F666" s="130"/>
    </row>
    <row r="667" spans="1:6" ht="36.75" x14ac:dyDescent="0.25">
      <c r="A667" s="69" t="s">
        <v>12</v>
      </c>
      <c r="B667" s="53" t="s">
        <v>31</v>
      </c>
      <c r="C667" s="53" t="s">
        <v>5</v>
      </c>
      <c r="D667" s="80" t="s">
        <v>177</v>
      </c>
      <c r="E667" s="80" t="s">
        <v>176</v>
      </c>
      <c r="F667" s="81" t="s">
        <v>32</v>
      </c>
    </row>
    <row r="668" spans="1:6" x14ac:dyDescent="0.25">
      <c r="A668" s="61">
        <v>1</v>
      </c>
      <c r="B668" s="61">
        <v>11111</v>
      </c>
      <c r="C668" s="96" t="s">
        <v>33</v>
      </c>
      <c r="D668" s="57">
        <v>50279.199999999997</v>
      </c>
      <c r="E668" s="58">
        <v>50795.95</v>
      </c>
      <c r="F668" s="82">
        <f>D668-E668</f>
        <v>-516.75</v>
      </c>
    </row>
    <row r="669" spans="1:6" ht="24.75" x14ac:dyDescent="0.25">
      <c r="A669" s="61">
        <v>2</v>
      </c>
      <c r="B669" s="61">
        <v>11121</v>
      </c>
      <c r="C669" s="96" t="s">
        <v>108</v>
      </c>
      <c r="D669" s="57">
        <v>4912.78</v>
      </c>
      <c r="E669" s="58">
        <v>4626.2299999999996</v>
      </c>
      <c r="F669" s="82">
        <f t="shared" ref="F669:F674" si="56">D669-E669</f>
        <v>286.55000000000018</v>
      </c>
    </row>
    <row r="670" spans="1:6" ht="24.75" x14ac:dyDescent="0.25">
      <c r="A670" s="61">
        <v>3</v>
      </c>
      <c r="B670" s="61">
        <v>11131</v>
      </c>
      <c r="C670" s="96" t="s">
        <v>109</v>
      </c>
      <c r="D670" s="57">
        <v>3974.65</v>
      </c>
      <c r="E670" s="58">
        <v>3626.63</v>
      </c>
      <c r="F670" s="82">
        <f t="shared" si="56"/>
        <v>348.02</v>
      </c>
    </row>
    <row r="671" spans="1:6" x14ac:dyDescent="0.25">
      <c r="A671" s="61">
        <v>4</v>
      </c>
      <c r="B671" s="61">
        <v>11151</v>
      </c>
      <c r="C671" s="96" t="s">
        <v>110</v>
      </c>
      <c r="D671" s="57">
        <v>308.20999999999998</v>
      </c>
      <c r="E671" s="58">
        <v>269.47000000000003</v>
      </c>
      <c r="F671" s="82">
        <f t="shared" si="56"/>
        <v>38.739999999999952</v>
      </c>
    </row>
    <row r="672" spans="1:6" x14ac:dyDescent="0.25">
      <c r="A672" s="61">
        <v>5</v>
      </c>
      <c r="B672" s="61">
        <v>11152</v>
      </c>
      <c r="C672" s="96" t="s">
        <v>114</v>
      </c>
      <c r="D672" s="57"/>
      <c r="E672" s="58">
        <v>0</v>
      </c>
      <c r="F672" s="82">
        <f t="shared" si="56"/>
        <v>0</v>
      </c>
    </row>
    <row r="673" spans="1:6" x14ac:dyDescent="0.25">
      <c r="A673" s="61">
        <v>6</v>
      </c>
      <c r="B673" s="61">
        <v>11211</v>
      </c>
      <c r="C673" s="96" t="s">
        <v>111</v>
      </c>
      <c r="D673" s="57">
        <v>5029.04</v>
      </c>
      <c r="E673" s="58">
        <v>3584.31</v>
      </c>
      <c r="F673" s="82">
        <f t="shared" si="56"/>
        <v>1444.73</v>
      </c>
    </row>
    <row r="674" spans="1:6" ht="24.75" x14ac:dyDescent="0.25">
      <c r="A674" s="61">
        <v>7</v>
      </c>
      <c r="B674" s="61">
        <v>11311</v>
      </c>
      <c r="C674" s="96" t="s">
        <v>112</v>
      </c>
      <c r="D674" s="57">
        <v>3974.65</v>
      </c>
      <c r="E674" s="58">
        <v>3626.63</v>
      </c>
      <c r="F674" s="82">
        <f t="shared" si="56"/>
        <v>348.02</v>
      </c>
    </row>
    <row r="675" spans="1:6" ht="24.75" x14ac:dyDescent="0.25">
      <c r="A675" s="61">
        <v>8</v>
      </c>
      <c r="B675" s="61">
        <v>11411</v>
      </c>
      <c r="C675" s="96" t="s">
        <v>115</v>
      </c>
      <c r="D675" s="57"/>
      <c r="E675" s="58">
        <v>0</v>
      </c>
      <c r="F675" s="82">
        <f>D675-E675</f>
        <v>0</v>
      </c>
    </row>
    <row r="676" spans="1:6" x14ac:dyDescent="0.25">
      <c r="A676" s="61">
        <v>9</v>
      </c>
      <c r="B676" s="61">
        <v>11416</v>
      </c>
      <c r="C676" s="96" t="s">
        <v>116</v>
      </c>
      <c r="D676" s="57">
        <v>119.03</v>
      </c>
      <c r="E676" s="58">
        <v>478.68</v>
      </c>
      <c r="F676" s="82">
        <f>D676-E676</f>
        <v>-359.65</v>
      </c>
    </row>
    <row r="677" spans="1:6" ht="24.75" x14ac:dyDescent="0.25">
      <c r="A677" s="61">
        <v>10</v>
      </c>
      <c r="B677" s="61">
        <v>11418</v>
      </c>
      <c r="C677" s="96" t="s">
        <v>124</v>
      </c>
      <c r="D677" s="57"/>
      <c r="E677" s="58">
        <v>0</v>
      </c>
      <c r="F677" s="82">
        <f>D677-E677</f>
        <v>0</v>
      </c>
    </row>
    <row r="678" spans="1:6" ht="36.75" x14ac:dyDescent="0.25">
      <c r="A678" s="61">
        <v>11</v>
      </c>
      <c r="B678" s="61">
        <v>11431</v>
      </c>
      <c r="C678" s="96" t="s">
        <v>117</v>
      </c>
      <c r="D678" s="57">
        <v>14870.19</v>
      </c>
      <c r="E678" s="58">
        <v>9151.02</v>
      </c>
      <c r="F678" s="82">
        <f>D678-E678</f>
        <v>5719.17</v>
      </c>
    </row>
    <row r="679" spans="1:6" x14ac:dyDescent="0.25">
      <c r="A679" s="61">
        <v>12</v>
      </c>
      <c r="B679" s="61">
        <v>11611</v>
      </c>
      <c r="C679" s="96" t="s">
        <v>113</v>
      </c>
      <c r="D679" s="57"/>
      <c r="E679" s="58">
        <v>0</v>
      </c>
      <c r="F679" s="82">
        <f t="shared" ref="F679:F680" si="57">D679-E679</f>
        <v>0</v>
      </c>
    </row>
    <row r="680" spans="1:6" ht="24.75" x14ac:dyDescent="0.25">
      <c r="A680" s="54">
        <v>13</v>
      </c>
      <c r="B680" s="54">
        <v>11900</v>
      </c>
      <c r="C680" s="98" t="s">
        <v>34</v>
      </c>
      <c r="D680" s="57">
        <v>0</v>
      </c>
      <c r="E680" s="58">
        <v>0</v>
      </c>
      <c r="F680" s="82">
        <f t="shared" si="57"/>
        <v>0</v>
      </c>
    </row>
    <row r="681" spans="1:6" x14ac:dyDescent="0.25">
      <c r="A681" s="59"/>
      <c r="B681" s="59" t="s">
        <v>35</v>
      </c>
      <c r="C681" s="97" t="s">
        <v>36</v>
      </c>
      <c r="D681" s="60">
        <f>SUM(D668:D680)</f>
        <v>83467.75</v>
      </c>
      <c r="E681" s="60">
        <f>SUM(E668:E680)</f>
        <v>76158.919999999984</v>
      </c>
      <c r="F681" s="60">
        <f>SUM(F668:F680)</f>
        <v>7308.83</v>
      </c>
    </row>
    <row r="682" spans="1:6" ht="24.75" x14ac:dyDescent="0.25">
      <c r="A682" s="61">
        <v>13</v>
      </c>
      <c r="B682" s="61">
        <v>13140</v>
      </c>
      <c r="C682" s="96" t="s">
        <v>125</v>
      </c>
      <c r="D682" s="57">
        <v>0</v>
      </c>
      <c r="E682" s="58">
        <v>0</v>
      </c>
      <c r="F682" s="82">
        <f t="shared" ref="F682:F731" si="58">D682-E682</f>
        <v>0</v>
      </c>
    </row>
    <row r="683" spans="1:6" ht="36.75" x14ac:dyDescent="0.25">
      <c r="A683" s="61">
        <v>14</v>
      </c>
      <c r="B683" s="61">
        <v>13141</v>
      </c>
      <c r="C683" s="96" t="s">
        <v>163</v>
      </c>
      <c r="D683" s="57">
        <v>0</v>
      </c>
      <c r="E683" s="58">
        <v>0</v>
      </c>
      <c r="F683" s="82">
        <f t="shared" si="58"/>
        <v>0</v>
      </c>
    </row>
    <row r="684" spans="1:6" x14ac:dyDescent="0.25">
      <c r="A684" s="61"/>
      <c r="B684" s="61">
        <v>13142</v>
      </c>
      <c r="C684" s="89" t="s">
        <v>126</v>
      </c>
      <c r="D684" s="57">
        <v>0</v>
      </c>
      <c r="E684" s="58">
        <v>0</v>
      </c>
      <c r="F684" s="82">
        <f t="shared" si="58"/>
        <v>0</v>
      </c>
    </row>
    <row r="685" spans="1:6" ht="36.75" x14ac:dyDescent="0.25">
      <c r="A685" s="61">
        <v>15</v>
      </c>
      <c r="B685" s="61">
        <v>13143</v>
      </c>
      <c r="C685" s="96" t="s">
        <v>127</v>
      </c>
      <c r="D685" s="57">
        <v>0</v>
      </c>
      <c r="E685" s="58">
        <v>0</v>
      </c>
      <c r="F685" s="82">
        <f t="shared" si="58"/>
        <v>0</v>
      </c>
    </row>
    <row r="686" spans="1:6" x14ac:dyDescent="0.25">
      <c r="A686" s="61">
        <v>16</v>
      </c>
      <c r="B686" s="61">
        <v>13310</v>
      </c>
      <c r="C686" s="96" t="s">
        <v>37</v>
      </c>
      <c r="D686" s="57">
        <v>217.15</v>
      </c>
      <c r="E686" s="58">
        <v>14.99</v>
      </c>
      <c r="F686" s="82">
        <f t="shared" si="58"/>
        <v>202.16</v>
      </c>
    </row>
    <row r="687" spans="1:6" x14ac:dyDescent="0.25">
      <c r="A687" s="61">
        <v>17</v>
      </c>
      <c r="B687" s="61">
        <v>13320</v>
      </c>
      <c r="C687" s="96" t="s">
        <v>38</v>
      </c>
      <c r="D687" s="57"/>
      <c r="E687" s="58">
        <v>0</v>
      </c>
      <c r="F687" s="82">
        <f t="shared" si="58"/>
        <v>0</v>
      </c>
    </row>
    <row r="688" spans="1:6" x14ac:dyDescent="0.25">
      <c r="A688" s="61">
        <v>18</v>
      </c>
      <c r="B688" s="61">
        <v>13330</v>
      </c>
      <c r="C688" s="96" t="s">
        <v>39</v>
      </c>
      <c r="D688" s="57"/>
      <c r="E688" s="58">
        <v>0</v>
      </c>
      <c r="F688" s="82">
        <f t="shared" si="58"/>
        <v>0</v>
      </c>
    </row>
    <row r="689" spans="1:6" ht="24.75" x14ac:dyDescent="0.25">
      <c r="A689" s="61">
        <v>19</v>
      </c>
      <c r="B689" s="61">
        <v>13430</v>
      </c>
      <c r="C689" s="96" t="s">
        <v>89</v>
      </c>
      <c r="D689" s="57"/>
      <c r="E689" s="58">
        <v>0</v>
      </c>
      <c r="F689" s="82">
        <f t="shared" si="58"/>
        <v>0</v>
      </c>
    </row>
    <row r="690" spans="1:6" ht="36.75" x14ac:dyDescent="0.25">
      <c r="A690" s="61">
        <v>20</v>
      </c>
      <c r="B690" s="61">
        <v>13445</v>
      </c>
      <c r="C690" s="96" t="s">
        <v>96</v>
      </c>
      <c r="D690" s="57"/>
      <c r="E690" s="58">
        <v>0</v>
      </c>
      <c r="F690" s="82">
        <f t="shared" si="58"/>
        <v>0</v>
      </c>
    </row>
    <row r="691" spans="1:6" ht="24.75" x14ac:dyDescent="0.25">
      <c r="A691" s="61">
        <v>21</v>
      </c>
      <c r="B691" s="61">
        <v>13450</v>
      </c>
      <c r="C691" s="96" t="s">
        <v>40</v>
      </c>
      <c r="D691" s="57"/>
      <c r="E691" s="58">
        <v>0</v>
      </c>
      <c r="F691" s="82">
        <f t="shared" si="58"/>
        <v>0</v>
      </c>
    </row>
    <row r="692" spans="1:6" x14ac:dyDescent="0.25">
      <c r="A692" s="61">
        <v>22</v>
      </c>
      <c r="B692" s="61">
        <v>13460</v>
      </c>
      <c r="C692" s="96" t="s">
        <v>41</v>
      </c>
      <c r="D692" s="57"/>
      <c r="E692" s="58">
        <v>0</v>
      </c>
      <c r="F692" s="82">
        <f t="shared" si="58"/>
        <v>0</v>
      </c>
    </row>
    <row r="693" spans="1:6" x14ac:dyDescent="0.25">
      <c r="A693" s="61">
        <v>23</v>
      </c>
      <c r="B693" s="61">
        <v>13470</v>
      </c>
      <c r="C693" s="96" t="s">
        <v>42</v>
      </c>
      <c r="D693" s="57"/>
      <c r="E693" s="58">
        <v>0</v>
      </c>
      <c r="F693" s="82">
        <f t="shared" si="58"/>
        <v>0</v>
      </c>
    </row>
    <row r="694" spans="1:6" ht="24.75" x14ac:dyDescent="0.25">
      <c r="A694" s="61">
        <v>24</v>
      </c>
      <c r="B694" s="61">
        <v>13475</v>
      </c>
      <c r="C694" s="96" t="s">
        <v>97</v>
      </c>
      <c r="D694" s="57"/>
      <c r="E694" s="58">
        <v>0</v>
      </c>
      <c r="F694" s="82">
        <f t="shared" si="58"/>
        <v>0</v>
      </c>
    </row>
    <row r="695" spans="1:6" x14ac:dyDescent="0.25">
      <c r="A695" s="61">
        <v>25</v>
      </c>
      <c r="B695" s="61">
        <v>13480</v>
      </c>
      <c r="C695" s="96" t="s">
        <v>43</v>
      </c>
      <c r="D695" s="57"/>
      <c r="E695" s="58">
        <v>0</v>
      </c>
      <c r="F695" s="82">
        <f t="shared" si="58"/>
        <v>0</v>
      </c>
    </row>
    <row r="696" spans="1:6" x14ac:dyDescent="0.25">
      <c r="A696" s="61">
        <v>26</v>
      </c>
      <c r="B696" s="61">
        <v>13501</v>
      </c>
      <c r="C696" s="96" t="s">
        <v>44</v>
      </c>
      <c r="D696" s="57"/>
      <c r="E696" s="58">
        <v>0</v>
      </c>
      <c r="F696" s="82">
        <f t="shared" si="58"/>
        <v>0</v>
      </c>
    </row>
    <row r="697" spans="1:6" x14ac:dyDescent="0.25">
      <c r="A697" s="61">
        <v>27</v>
      </c>
      <c r="B697" s="61">
        <v>13503</v>
      </c>
      <c r="C697" s="96" t="s">
        <v>98</v>
      </c>
      <c r="D697" s="57"/>
      <c r="E697" s="58">
        <v>0</v>
      </c>
      <c r="F697" s="82">
        <f t="shared" si="58"/>
        <v>0</v>
      </c>
    </row>
    <row r="698" spans="1:6" x14ac:dyDescent="0.25">
      <c r="A698" s="61"/>
      <c r="B698" s="54">
        <v>13504</v>
      </c>
      <c r="C698" s="54" t="s">
        <v>128</v>
      </c>
      <c r="D698" s="57"/>
      <c r="E698" s="58">
        <v>0</v>
      </c>
      <c r="F698" s="82">
        <f t="shared" si="58"/>
        <v>0</v>
      </c>
    </row>
    <row r="699" spans="1:6" x14ac:dyDescent="0.25">
      <c r="A699" s="61">
        <v>28</v>
      </c>
      <c r="B699" s="61">
        <v>13509</v>
      </c>
      <c r="C699" s="96" t="s">
        <v>45</v>
      </c>
      <c r="D699" s="57"/>
      <c r="E699" s="58">
        <v>0</v>
      </c>
      <c r="F699" s="82">
        <f t="shared" si="58"/>
        <v>0</v>
      </c>
    </row>
    <row r="700" spans="1:6" x14ac:dyDescent="0.25">
      <c r="A700" s="61">
        <v>29</v>
      </c>
      <c r="B700" s="61">
        <v>13511</v>
      </c>
      <c r="C700" s="96" t="s">
        <v>129</v>
      </c>
      <c r="D700" s="57"/>
      <c r="E700" s="58">
        <v>0</v>
      </c>
      <c r="F700" s="82">
        <f t="shared" si="58"/>
        <v>0</v>
      </c>
    </row>
    <row r="701" spans="1:6" ht="24.75" x14ac:dyDescent="0.25">
      <c r="A701" s="61"/>
      <c r="B701" s="61">
        <v>13512</v>
      </c>
      <c r="C701" s="96" t="s">
        <v>179</v>
      </c>
      <c r="D701" s="57"/>
      <c r="E701" s="58">
        <v>0</v>
      </c>
      <c r="F701" s="82">
        <f t="shared" si="58"/>
        <v>0</v>
      </c>
    </row>
    <row r="702" spans="1:6" x14ac:dyDescent="0.25">
      <c r="A702" s="61">
        <v>30</v>
      </c>
      <c r="B702" s="61">
        <v>13610</v>
      </c>
      <c r="C702" s="96" t="s">
        <v>46</v>
      </c>
      <c r="D702" s="57"/>
      <c r="E702" s="58">
        <v>205.5</v>
      </c>
      <c r="F702" s="82">
        <f t="shared" si="58"/>
        <v>-205.5</v>
      </c>
    </row>
    <row r="703" spans="1:6" ht="24.75" x14ac:dyDescent="0.25">
      <c r="A703" s="61">
        <v>31</v>
      </c>
      <c r="B703" s="61">
        <v>13611</v>
      </c>
      <c r="C703" s="96" t="s">
        <v>99</v>
      </c>
      <c r="D703" s="57"/>
      <c r="E703" s="58">
        <v>0</v>
      </c>
      <c r="F703" s="82">
        <f t="shared" si="58"/>
        <v>0</v>
      </c>
    </row>
    <row r="704" spans="1:6" ht="24.75" x14ac:dyDescent="0.25">
      <c r="A704" s="61">
        <v>32</v>
      </c>
      <c r="B704" s="61">
        <v>13620</v>
      </c>
      <c r="C704" s="96" t="s">
        <v>47</v>
      </c>
      <c r="D704" s="57">
        <v>3278.1</v>
      </c>
      <c r="E704" s="58">
        <v>1906.5</v>
      </c>
      <c r="F704" s="82">
        <f t="shared" si="58"/>
        <v>1371.6</v>
      </c>
    </row>
    <row r="705" spans="1:6" x14ac:dyDescent="0.25">
      <c r="A705" s="61">
        <v>33</v>
      </c>
      <c r="B705" s="61">
        <v>13630</v>
      </c>
      <c r="C705" s="96" t="s">
        <v>48</v>
      </c>
      <c r="D705" s="57"/>
      <c r="E705" s="58">
        <v>0</v>
      </c>
      <c r="F705" s="82">
        <f t="shared" si="58"/>
        <v>0</v>
      </c>
    </row>
    <row r="706" spans="1:6" x14ac:dyDescent="0.25">
      <c r="A706" s="61">
        <v>34</v>
      </c>
      <c r="B706" s="61">
        <v>13640</v>
      </c>
      <c r="C706" s="96" t="s">
        <v>49</v>
      </c>
      <c r="D706" s="57">
        <v>467.9</v>
      </c>
      <c r="E706" s="58">
        <v>922.05</v>
      </c>
      <c r="F706" s="82">
        <f t="shared" si="58"/>
        <v>-454.15</v>
      </c>
    </row>
    <row r="707" spans="1:6" x14ac:dyDescent="0.25">
      <c r="A707" s="61">
        <v>35</v>
      </c>
      <c r="B707" s="61">
        <v>13720</v>
      </c>
      <c r="C707" s="96" t="s">
        <v>50</v>
      </c>
      <c r="D707" s="57"/>
      <c r="E707" s="58">
        <v>0</v>
      </c>
      <c r="F707" s="82">
        <f t="shared" si="58"/>
        <v>0</v>
      </c>
    </row>
    <row r="708" spans="1:6" x14ac:dyDescent="0.25">
      <c r="A708" s="61">
        <v>36</v>
      </c>
      <c r="B708" s="61">
        <v>13760</v>
      </c>
      <c r="C708" s="96" t="s">
        <v>51</v>
      </c>
      <c r="D708" s="57"/>
      <c r="E708" s="58">
        <v>0</v>
      </c>
      <c r="F708" s="82">
        <f t="shared" si="58"/>
        <v>0</v>
      </c>
    </row>
    <row r="709" spans="1:6" ht="24.75" x14ac:dyDescent="0.25">
      <c r="A709" s="61">
        <v>37</v>
      </c>
      <c r="B709" s="61">
        <v>13780</v>
      </c>
      <c r="C709" s="96" t="s">
        <v>164</v>
      </c>
      <c r="D709" s="57">
        <v>955.17</v>
      </c>
      <c r="E709" s="58">
        <v>1286.22</v>
      </c>
      <c r="F709" s="82">
        <f t="shared" si="58"/>
        <v>-331.05000000000007</v>
      </c>
    </row>
    <row r="710" spans="1:6" ht="24.75" x14ac:dyDescent="0.25">
      <c r="A710" s="61">
        <v>38</v>
      </c>
      <c r="B710" s="61">
        <v>13810</v>
      </c>
      <c r="C710" s="96" t="s">
        <v>165</v>
      </c>
      <c r="D710" s="57"/>
      <c r="E710" s="58">
        <v>0</v>
      </c>
      <c r="F710" s="82">
        <f t="shared" si="58"/>
        <v>0</v>
      </c>
    </row>
    <row r="711" spans="1:6" x14ac:dyDescent="0.25">
      <c r="A711" s="61">
        <v>39</v>
      </c>
      <c r="B711" s="61">
        <v>13820</v>
      </c>
      <c r="C711" s="96" t="s">
        <v>90</v>
      </c>
      <c r="D711" s="57"/>
      <c r="E711" s="58">
        <v>0</v>
      </c>
      <c r="F711" s="82">
        <f t="shared" si="58"/>
        <v>0</v>
      </c>
    </row>
    <row r="712" spans="1:6" x14ac:dyDescent="0.25">
      <c r="A712" s="61">
        <v>40</v>
      </c>
      <c r="B712" s="61">
        <v>13950</v>
      </c>
      <c r="C712" s="96" t="s">
        <v>52</v>
      </c>
      <c r="D712" s="57">
        <v>245</v>
      </c>
      <c r="E712" s="58">
        <v>170</v>
      </c>
      <c r="F712" s="82">
        <f t="shared" si="58"/>
        <v>75</v>
      </c>
    </row>
    <row r="713" spans="1:6" x14ac:dyDescent="0.25">
      <c r="A713" s="61">
        <v>41</v>
      </c>
      <c r="B713" s="61">
        <v>13951</v>
      </c>
      <c r="C713" s="96" t="s">
        <v>52</v>
      </c>
      <c r="D713" s="57">
        <v>617.14</v>
      </c>
      <c r="E713" s="58">
        <v>719.8</v>
      </c>
      <c r="F713" s="82">
        <f t="shared" si="58"/>
        <v>-102.65999999999997</v>
      </c>
    </row>
    <row r="714" spans="1:6" ht="24.75" x14ac:dyDescent="0.25">
      <c r="A714" s="61"/>
      <c r="B714" s="61">
        <v>13952</v>
      </c>
      <c r="C714" s="96" t="s">
        <v>180</v>
      </c>
      <c r="D714" s="57">
        <v>10</v>
      </c>
      <c r="E714" s="58">
        <v>0</v>
      </c>
      <c r="F714" s="82">
        <f t="shared" si="58"/>
        <v>10</v>
      </c>
    </row>
    <row r="715" spans="1:6" ht="24.75" x14ac:dyDescent="0.25">
      <c r="A715" s="61">
        <v>42</v>
      </c>
      <c r="B715" s="61">
        <v>13954</v>
      </c>
      <c r="C715" s="96" t="s">
        <v>100</v>
      </c>
      <c r="D715" s="57">
        <v>80</v>
      </c>
      <c r="E715" s="58">
        <v>50</v>
      </c>
      <c r="F715" s="82">
        <f t="shared" si="58"/>
        <v>30</v>
      </c>
    </row>
    <row r="716" spans="1:6" ht="24.75" x14ac:dyDescent="0.25">
      <c r="A716" s="61">
        <v>43</v>
      </c>
      <c r="B716" s="61">
        <v>14010</v>
      </c>
      <c r="C716" s="96" t="s">
        <v>166</v>
      </c>
      <c r="D716" s="57">
        <v>889</v>
      </c>
      <c r="E716" s="58">
        <v>0</v>
      </c>
      <c r="F716" s="82">
        <f t="shared" si="58"/>
        <v>889</v>
      </c>
    </row>
    <row r="717" spans="1:6" ht="24.75" x14ac:dyDescent="0.25">
      <c r="A717" s="61">
        <v>44</v>
      </c>
      <c r="B717" s="61">
        <v>14022</v>
      </c>
      <c r="C717" s="96" t="s">
        <v>101</v>
      </c>
      <c r="D717" s="57"/>
      <c r="E717" s="58">
        <v>0</v>
      </c>
      <c r="F717" s="82">
        <f t="shared" si="58"/>
        <v>0</v>
      </c>
    </row>
    <row r="718" spans="1:6" ht="24.75" x14ac:dyDescent="0.25">
      <c r="A718" s="61">
        <v>45</v>
      </c>
      <c r="B718" s="61">
        <v>14023</v>
      </c>
      <c r="C718" s="96" t="s">
        <v>167</v>
      </c>
      <c r="D718" s="57"/>
      <c r="E718" s="58">
        <v>0</v>
      </c>
      <c r="F718" s="82">
        <f t="shared" si="58"/>
        <v>0</v>
      </c>
    </row>
    <row r="719" spans="1:6" ht="24.75" x14ac:dyDescent="0.25">
      <c r="A719" s="61">
        <v>46</v>
      </c>
      <c r="B719" s="61">
        <v>14024</v>
      </c>
      <c r="C719" s="96" t="s">
        <v>53</v>
      </c>
      <c r="D719" s="57"/>
      <c r="E719" s="58">
        <v>0</v>
      </c>
      <c r="F719" s="82">
        <f t="shared" si="58"/>
        <v>0</v>
      </c>
    </row>
    <row r="720" spans="1:6" ht="24.75" x14ac:dyDescent="0.25">
      <c r="A720" s="61">
        <v>47</v>
      </c>
      <c r="B720" s="61">
        <v>14026</v>
      </c>
      <c r="C720" s="96" t="s">
        <v>168</v>
      </c>
      <c r="D720" s="57"/>
      <c r="E720" s="58">
        <v>0</v>
      </c>
      <c r="F720" s="82">
        <f t="shared" si="58"/>
        <v>0</v>
      </c>
    </row>
    <row r="721" spans="1:6" ht="24.75" x14ac:dyDescent="0.25">
      <c r="A721" s="61"/>
      <c r="B721" s="54">
        <v>14027</v>
      </c>
      <c r="C721" s="98" t="s">
        <v>181</v>
      </c>
      <c r="D721" s="57"/>
      <c r="E721" s="58">
        <v>0</v>
      </c>
      <c r="F721" s="82">
        <f t="shared" si="58"/>
        <v>0</v>
      </c>
    </row>
    <row r="722" spans="1:6" x14ac:dyDescent="0.25">
      <c r="A722" s="61"/>
      <c r="B722" s="54">
        <v>14030</v>
      </c>
      <c r="C722" s="54" t="s">
        <v>130</v>
      </c>
      <c r="D722" s="57"/>
      <c r="E722" s="58">
        <v>0</v>
      </c>
      <c r="F722" s="82">
        <f t="shared" si="58"/>
        <v>0</v>
      </c>
    </row>
    <row r="723" spans="1:6" ht="24.75" x14ac:dyDescent="0.25">
      <c r="A723" s="61">
        <v>48</v>
      </c>
      <c r="B723" s="61">
        <v>14032</v>
      </c>
      <c r="C723" s="96" t="s">
        <v>178</v>
      </c>
      <c r="D723" s="57"/>
      <c r="E723" s="58">
        <v>0</v>
      </c>
      <c r="F723" s="82">
        <f t="shared" si="58"/>
        <v>0</v>
      </c>
    </row>
    <row r="724" spans="1:6" x14ac:dyDescent="0.25">
      <c r="A724" s="61">
        <v>49</v>
      </c>
      <c r="B724" s="61">
        <v>14040</v>
      </c>
      <c r="C724" s="96" t="s">
        <v>54</v>
      </c>
      <c r="D724" s="57"/>
      <c r="E724" s="58">
        <v>0</v>
      </c>
      <c r="F724" s="82">
        <f t="shared" si="58"/>
        <v>0</v>
      </c>
    </row>
    <row r="725" spans="1:6" x14ac:dyDescent="0.25">
      <c r="A725" s="61">
        <v>50</v>
      </c>
      <c r="B725" s="61">
        <v>14050</v>
      </c>
      <c r="C725" s="96" t="s">
        <v>55</v>
      </c>
      <c r="D725" s="57"/>
      <c r="E725" s="58">
        <v>0</v>
      </c>
      <c r="F725" s="82">
        <f t="shared" si="58"/>
        <v>0</v>
      </c>
    </row>
    <row r="726" spans="1:6" ht="36.75" x14ac:dyDescent="0.25">
      <c r="A726" s="61">
        <v>51</v>
      </c>
      <c r="B726" s="61">
        <v>14060</v>
      </c>
      <c r="C726" s="96" t="s">
        <v>102</v>
      </c>
      <c r="D726" s="57"/>
      <c r="E726" s="58">
        <v>0</v>
      </c>
      <c r="F726" s="82">
        <f t="shared" si="58"/>
        <v>0</v>
      </c>
    </row>
    <row r="727" spans="1:6" x14ac:dyDescent="0.25">
      <c r="A727" s="61">
        <v>52</v>
      </c>
      <c r="B727" s="61">
        <v>14210</v>
      </c>
      <c r="C727" s="96" t="s">
        <v>56</v>
      </c>
      <c r="D727" s="57"/>
      <c r="E727" s="58">
        <v>0</v>
      </c>
      <c r="F727" s="82">
        <f t="shared" si="58"/>
        <v>0</v>
      </c>
    </row>
    <row r="728" spans="1:6" ht="24.75" x14ac:dyDescent="0.25">
      <c r="A728" s="61">
        <v>53</v>
      </c>
      <c r="B728" s="55">
        <v>14230</v>
      </c>
      <c r="C728" s="96" t="s">
        <v>57</v>
      </c>
      <c r="D728" s="57"/>
      <c r="E728" s="58">
        <v>0</v>
      </c>
      <c r="F728" s="82">
        <f t="shared" si="58"/>
        <v>0</v>
      </c>
    </row>
    <row r="729" spans="1:6" ht="24.75" x14ac:dyDescent="0.25">
      <c r="A729" s="61">
        <v>54</v>
      </c>
      <c r="B729" s="61">
        <v>14310</v>
      </c>
      <c r="C729" s="96" t="s">
        <v>103</v>
      </c>
      <c r="D729" s="57"/>
      <c r="E729" s="58">
        <v>0</v>
      </c>
      <c r="F729" s="82">
        <f t="shared" si="58"/>
        <v>0</v>
      </c>
    </row>
    <row r="730" spans="1:6" x14ac:dyDescent="0.25">
      <c r="A730" s="54"/>
      <c r="B730" s="54">
        <v>14410</v>
      </c>
      <c r="C730" s="61" t="s">
        <v>58</v>
      </c>
      <c r="D730" s="57"/>
      <c r="E730" s="58">
        <v>0</v>
      </c>
      <c r="F730" s="82">
        <f t="shared" si="58"/>
        <v>0</v>
      </c>
    </row>
    <row r="731" spans="1:6" x14ac:dyDescent="0.25">
      <c r="A731" s="54"/>
      <c r="B731" s="54">
        <v>14415</v>
      </c>
      <c r="C731" s="61" t="s">
        <v>182</v>
      </c>
      <c r="D731" s="57"/>
      <c r="E731" s="58">
        <v>0</v>
      </c>
      <c r="F731" s="82">
        <f t="shared" si="58"/>
        <v>0</v>
      </c>
    </row>
    <row r="732" spans="1:6" x14ac:dyDescent="0.25">
      <c r="A732" s="59"/>
      <c r="B732" s="59" t="s">
        <v>59</v>
      </c>
      <c r="C732" s="97" t="s">
        <v>60</v>
      </c>
      <c r="D732" s="60">
        <f>SUM(D682:D731)</f>
        <v>6759.46</v>
      </c>
      <c r="E732" s="60">
        <f>SUM(E682:E731)</f>
        <v>5275.06</v>
      </c>
      <c r="F732" s="60">
        <f>SUM(F682:F729)</f>
        <v>1484.4</v>
      </c>
    </row>
    <row r="733" spans="1:6" x14ac:dyDescent="0.25">
      <c r="A733" s="134">
        <v>55</v>
      </c>
      <c r="B733" s="135">
        <v>13210</v>
      </c>
      <c r="C733" s="136" t="s">
        <v>61</v>
      </c>
      <c r="D733" s="57"/>
      <c r="E733" s="58">
        <v>0</v>
      </c>
      <c r="F733" s="137">
        <f>D733-E733</f>
        <v>0</v>
      </c>
    </row>
    <row r="734" spans="1:6" x14ac:dyDescent="0.25">
      <c r="A734" s="138">
        <v>56</v>
      </c>
      <c r="B734" s="139">
        <v>13220</v>
      </c>
      <c r="C734" s="140" t="s">
        <v>62</v>
      </c>
      <c r="D734" s="62"/>
      <c r="E734" s="58">
        <v>0</v>
      </c>
      <c r="F734" s="137">
        <f t="shared" ref="F734:F736" si="59">D734-E734</f>
        <v>0</v>
      </c>
    </row>
    <row r="735" spans="1:6" x14ac:dyDescent="0.25">
      <c r="A735" s="134">
        <v>57</v>
      </c>
      <c r="B735" s="135">
        <v>13230</v>
      </c>
      <c r="C735" s="136" t="s">
        <v>63</v>
      </c>
      <c r="D735" s="57"/>
      <c r="E735" s="58">
        <v>0</v>
      </c>
      <c r="F735" s="137">
        <f t="shared" si="59"/>
        <v>0</v>
      </c>
    </row>
    <row r="736" spans="1:6" x14ac:dyDescent="0.25">
      <c r="A736" s="138">
        <v>58</v>
      </c>
      <c r="B736" s="141">
        <v>13250</v>
      </c>
      <c r="C736" s="140" t="s">
        <v>64</v>
      </c>
      <c r="D736" s="63"/>
      <c r="E736" s="58">
        <v>0</v>
      </c>
      <c r="F736" s="137">
        <f t="shared" si="59"/>
        <v>0</v>
      </c>
    </row>
    <row r="737" spans="1:6" x14ac:dyDescent="0.25">
      <c r="A737" s="71"/>
      <c r="B737" s="59" t="s">
        <v>65</v>
      </c>
      <c r="C737" s="97" t="s">
        <v>66</v>
      </c>
      <c r="D737" s="60">
        <f>SUM(D733:D736)</f>
        <v>0</v>
      </c>
      <c r="E737" s="60">
        <f>SUM(E733:E736)</f>
        <v>0</v>
      </c>
      <c r="F737" s="60">
        <f>SUM(F733:F736)</f>
        <v>0</v>
      </c>
    </row>
    <row r="738" spans="1:6" x14ac:dyDescent="0.25">
      <c r="A738" s="135">
        <v>59</v>
      </c>
      <c r="B738" s="135">
        <v>21110</v>
      </c>
      <c r="C738" s="135" t="s">
        <v>123</v>
      </c>
      <c r="D738" s="57"/>
      <c r="E738" s="58">
        <v>0</v>
      </c>
      <c r="F738" s="137">
        <f t="shared" ref="F738:F741" si="60">D738-E738</f>
        <v>0</v>
      </c>
    </row>
    <row r="739" spans="1:6" x14ac:dyDescent="0.25">
      <c r="A739" s="135"/>
      <c r="B739" s="135">
        <v>21200</v>
      </c>
      <c r="C739" s="135" t="s">
        <v>67</v>
      </c>
      <c r="D739" s="57"/>
      <c r="E739" s="58">
        <v>0</v>
      </c>
      <c r="F739" s="137">
        <f t="shared" si="60"/>
        <v>0</v>
      </c>
    </row>
    <row r="740" spans="1:6" ht="24.75" x14ac:dyDescent="0.25">
      <c r="A740" s="135">
        <v>59</v>
      </c>
      <c r="B740" s="135">
        <v>22202</v>
      </c>
      <c r="C740" s="136" t="s">
        <v>104</v>
      </c>
      <c r="D740" s="57"/>
      <c r="E740" s="58">
        <v>0</v>
      </c>
      <c r="F740" s="137">
        <f t="shared" si="60"/>
        <v>0</v>
      </c>
    </row>
    <row r="741" spans="1:6" x14ac:dyDescent="0.25">
      <c r="A741" s="135">
        <v>60</v>
      </c>
      <c r="B741" s="135">
        <v>22300</v>
      </c>
      <c r="C741" s="136" t="s">
        <v>169</v>
      </c>
      <c r="D741" s="57"/>
      <c r="E741" s="58">
        <v>0</v>
      </c>
      <c r="F741" s="137">
        <f t="shared" si="60"/>
        <v>0</v>
      </c>
    </row>
    <row r="742" spans="1:6" ht="24.75" x14ac:dyDescent="0.25">
      <c r="A742" s="59"/>
      <c r="B742" s="59" t="s">
        <v>68</v>
      </c>
      <c r="C742" s="97" t="s">
        <v>69</v>
      </c>
      <c r="D742" s="60">
        <f>SUM(D738:D741)</f>
        <v>0</v>
      </c>
      <c r="E742" s="60">
        <f>SUM(E738:E741)</f>
        <v>0</v>
      </c>
      <c r="F742" s="60">
        <f>SUM(F738:F741)</f>
        <v>0</v>
      </c>
    </row>
    <row r="743" spans="1:6" x14ac:dyDescent="0.25">
      <c r="A743" s="142">
        <v>61</v>
      </c>
      <c r="B743" s="142">
        <v>31110</v>
      </c>
      <c r="C743" s="140" t="s">
        <v>131</v>
      </c>
      <c r="D743" s="64"/>
      <c r="E743" s="58">
        <v>0</v>
      </c>
      <c r="F743" s="137">
        <f t="shared" ref="F743:F746" si="61">D743-E743</f>
        <v>0</v>
      </c>
    </row>
    <row r="744" spans="1:6" x14ac:dyDescent="0.25">
      <c r="A744" s="142">
        <v>62</v>
      </c>
      <c r="B744" s="142">
        <v>31121</v>
      </c>
      <c r="C744" s="140" t="s">
        <v>70</v>
      </c>
      <c r="D744" s="64"/>
      <c r="E744" s="58">
        <v>0</v>
      </c>
      <c r="F744" s="137">
        <f t="shared" si="61"/>
        <v>0</v>
      </c>
    </row>
    <row r="745" spans="1:6" x14ac:dyDescent="0.25">
      <c r="A745" s="142">
        <v>63</v>
      </c>
      <c r="B745" s="142">
        <v>31123</v>
      </c>
      <c r="C745" s="140" t="s">
        <v>170</v>
      </c>
      <c r="D745" s="64"/>
      <c r="E745" s="58">
        <v>0</v>
      </c>
      <c r="F745" s="137">
        <f t="shared" si="61"/>
        <v>0</v>
      </c>
    </row>
    <row r="746" spans="1:6" x14ac:dyDescent="0.25">
      <c r="A746" s="142">
        <v>64</v>
      </c>
      <c r="B746" s="142">
        <v>31126</v>
      </c>
      <c r="C746" s="140" t="s">
        <v>171</v>
      </c>
      <c r="D746" s="57"/>
      <c r="E746" s="58">
        <v>0</v>
      </c>
      <c r="F746" s="137">
        <f t="shared" si="61"/>
        <v>0</v>
      </c>
    </row>
    <row r="747" spans="1:6" x14ac:dyDescent="0.25">
      <c r="A747" s="142"/>
      <c r="B747" s="142">
        <v>31129</v>
      </c>
      <c r="C747" s="140" t="s">
        <v>184</v>
      </c>
      <c r="D747" s="57"/>
      <c r="E747" s="58">
        <v>0</v>
      </c>
      <c r="F747" s="137"/>
    </row>
    <row r="748" spans="1:6" x14ac:dyDescent="0.25">
      <c r="A748" s="142">
        <v>65</v>
      </c>
      <c r="B748" s="142">
        <v>31230</v>
      </c>
      <c r="C748" s="140" t="s">
        <v>71</v>
      </c>
      <c r="D748" s="57"/>
      <c r="E748" s="58">
        <v>0</v>
      </c>
      <c r="F748" s="137">
        <f t="shared" ref="F748:F752" si="62">D748-E748</f>
        <v>0</v>
      </c>
    </row>
    <row r="749" spans="1:6" x14ac:dyDescent="0.25">
      <c r="A749" s="142">
        <v>66</v>
      </c>
      <c r="B749" s="142">
        <v>31240</v>
      </c>
      <c r="C749" s="140" t="s">
        <v>105</v>
      </c>
      <c r="D749" s="57"/>
      <c r="E749" s="58">
        <v>0</v>
      </c>
      <c r="F749" s="137">
        <f t="shared" si="62"/>
        <v>0</v>
      </c>
    </row>
    <row r="750" spans="1:6" x14ac:dyDescent="0.25">
      <c r="A750" s="142">
        <v>67</v>
      </c>
      <c r="B750" s="142">
        <v>31250</v>
      </c>
      <c r="C750" s="140" t="s">
        <v>172</v>
      </c>
      <c r="D750" s="57"/>
      <c r="E750" s="58">
        <v>0</v>
      </c>
      <c r="F750" s="137">
        <f t="shared" si="62"/>
        <v>0</v>
      </c>
    </row>
    <row r="751" spans="1:6" x14ac:dyDescent="0.25">
      <c r="A751" s="142">
        <v>68</v>
      </c>
      <c r="B751" s="143">
        <v>31260</v>
      </c>
      <c r="C751" s="144" t="s">
        <v>106</v>
      </c>
      <c r="D751" s="57"/>
      <c r="E751" s="58">
        <v>0</v>
      </c>
      <c r="F751" s="137">
        <f t="shared" si="62"/>
        <v>0</v>
      </c>
    </row>
    <row r="752" spans="1:6" ht="24.75" x14ac:dyDescent="0.25">
      <c r="A752" s="142">
        <v>69</v>
      </c>
      <c r="B752" s="142">
        <v>31510</v>
      </c>
      <c r="C752" s="140" t="s">
        <v>173</v>
      </c>
      <c r="D752" s="57"/>
      <c r="E752" s="58">
        <v>0</v>
      </c>
      <c r="F752" s="137">
        <f t="shared" si="62"/>
        <v>0</v>
      </c>
    </row>
    <row r="753" spans="1:6" x14ac:dyDescent="0.25">
      <c r="A753" s="142"/>
      <c r="B753" s="142">
        <v>31690</v>
      </c>
      <c r="C753" s="140" t="s">
        <v>183</v>
      </c>
      <c r="D753" s="57"/>
      <c r="E753" s="58">
        <v>0</v>
      </c>
      <c r="F753" s="137"/>
    </row>
    <row r="754" spans="1:6" x14ac:dyDescent="0.25">
      <c r="A754" s="142">
        <v>70</v>
      </c>
      <c r="B754" s="143">
        <v>32110</v>
      </c>
      <c r="C754" s="145" t="s">
        <v>107</v>
      </c>
      <c r="D754" s="57"/>
      <c r="E754" s="58">
        <v>0</v>
      </c>
      <c r="F754" s="137">
        <f t="shared" ref="F754:F758" si="63">D754-E754</f>
        <v>0</v>
      </c>
    </row>
    <row r="755" spans="1:6" x14ac:dyDescent="0.25">
      <c r="A755" s="142">
        <v>71</v>
      </c>
      <c r="B755" s="142">
        <v>32111</v>
      </c>
      <c r="C755" s="140" t="s">
        <v>174</v>
      </c>
      <c r="D755" s="57"/>
      <c r="E755" s="58">
        <v>0</v>
      </c>
      <c r="F755" s="137">
        <f t="shared" si="63"/>
        <v>0</v>
      </c>
    </row>
    <row r="756" spans="1:6" ht="24" x14ac:dyDescent="0.25">
      <c r="A756" s="142">
        <v>72</v>
      </c>
      <c r="B756" s="143">
        <v>32140</v>
      </c>
      <c r="C756" s="145" t="s">
        <v>175</v>
      </c>
      <c r="D756" s="57"/>
      <c r="E756" s="58">
        <v>0</v>
      </c>
      <c r="F756" s="137">
        <f t="shared" si="63"/>
        <v>0</v>
      </c>
    </row>
    <row r="757" spans="1:6" ht="24" x14ac:dyDescent="0.25">
      <c r="A757" s="142">
        <v>73</v>
      </c>
      <c r="B757" s="143">
        <v>34000</v>
      </c>
      <c r="C757" s="145" t="s">
        <v>132</v>
      </c>
      <c r="D757" s="57"/>
      <c r="E757" s="58">
        <v>0</v>
      </c>
      <c r="F757" s="137">
        <f t="shared" si="63"/>
        <v>0</v>
      </c>
    </row>
    <row r="758" spans="1:6" x14ac:dyDescent="0.25">
      <c r="A758" s="59"/>
      <c r="B758" s="59" t="s">
        <v>72</v>
      </c>
      <c r="C758" s="97" t="s">
        <v>73</v>
      </c>
      <c r="D758" s="60">
        <f>SUM(D743:D757)</f>
        <v>0</v>
      </c>
      <c r="E758" s="60">
        <f>SUM(E743:E757)</f>
        <v>0</v>
      </c>
      <c r="F758" s="83">
        <f t="shared" si="63"/>
        <v>0</v>
      </c>
    </row>
    <row r="759" spans="1:6" x14ac:dyDescent="0.25">
      <c r="A759" s="65" t="s">
        <v>74</v>
      </c>
      <c r="B759" s="66"/>
      <c r="C759" s="67"/>
      <c r="D759" s="68">
        <f>D681+D732+D737+D742+D758</f>
        <v>90227.21</v>
      </c>
      <c r="E759" s="68">
        <f>E681+E732+E737+E742+E758</f>
        <v>81433.979999999981</v>
      </c>
      <c r="F759" s="68">
        <f>D759-E759</f>
        <v>8793.230000000025</v>
      </c>
    </row>
    <row r="761" spans="1:6" x14ac:dyDescent="0.25">
      <c r="A761" s="128" t="s">
        <v>248</v>
      </c>
      <c r="B761" s="129"/>
      <c r="C761" s="129"/>
      <c r="D761" s="129"/>
      <c r="E761" s="129"/>
      <c r="F761" s="130"/>
    </row>
    <row r="762" spans="1:6" ht="36.75" x14ac:dyDescent="0.25">
      <c r="A762" s="69" t="s">
        <v>12</v>
      </c>
      <c r="B762" s="53" t="s">
        <v>31</v>
      </c>
      <c r="C762" s="53" t="s">
        <v>5</v>
      </c>
      <c r="D762" s="80" t="s">
        <v>177</v>
      </c>
      <c r="E762" s="80" t="s">
        <v>176</v>
      </c>
      <c r="F762" s="81" t="s">
        <v>32</v>
      </c>
    </row>
    <row r="763" spans="1:6" x14ac:dyDescent="0.25">
      <c r="A763" s="61">
        <v>1</v>
      </c>
      <c r="B763" s="61">
        <v>11111</v>
      </c>
      <c r="C763" s="96" t="s">
        <v>33</v>
      </c>
      <c r="D763" s="57">
        <v>14536.57</v>
      </c>
      <c r="E763" s="58">
        <v>12845.1</v>
      </c>
      <c r="F763" s="82">
        <f>D763-E763</f>
        <v>1691.4699999999993</v>
      </c>
    </row>
    <row r="764" spans="1:6" ht="24.75" x14ac:dyDescent="0.25">
      <c r="A764" s="61">
        <v>2</v>
      </c>
      <c r="B764" s="61">
        <v>11121</v>
      </c>
      <c r="C764" s="96" t="s">
        <v>108</v>
      </c>
      <c r="D764" s="57">
        <v>946.36</v>
      </c>
      <c r="E764" s="58">
        <v>919.74</v>
      </c>
      <c r="F764" s="82">
        <f t="shared" ref="F764:F769" si="64">D764-E764</f>
        <v>26.620000000000005</v>
      </c>
    </row>
    <row r="765" spans="1:6" ht="24.75" x14ac:dyDescent="0.25">
      <c r="A765" s="61">
        <v>3</v>
      </c>
      <c r="B765" s="61">
        <v>11131</v>
      </c>
      <c r="C765" s="96" t="s">
        <v>109</v>
      </c>
      <c r="D765" s="57">
        <v>864.46</v>
      </c>
      <c r="E765" s="58">
        <v>764.56</v>
      </c>
      <c r="F765" s="82">
        <f t="shared" si="64"/>
        <v>99.900000000000091</v>
      </c>
    </row>
    <row r="766" spans="1:6" x14ac:dyDescent="0.25">
      <c r="A766" s="61">
        <v>4</v>
      </c>
      <c r="B766" s="61">
        <v>11151</v>
      </c>
      <c r="C766" s="96" t="s">
        <v>110</v>
      </c>
      <c r="D766" s="57">
        <v>24.07</v>
      </c>
      <c r="E766" s="58">
        <v>30.06</v>
      </c>
      <c r="F766" s="82">
        <f t="shared" si="64"/>
        <v>-5.9899999999999984</v>
      </c>
    </row>
    <row r="767" spans="1:6" x14ac:dyDescent="0.25">
      <c r="A767" s="61">
        <v>5</v>
      </c>
      <c r="B767" s="61">
        <v>11152</v>
      </c>
      <c r="C767" s="96" t="s">
        <v>114</v>
      </c>
      <c r="D767" s="57"/>
      <c r="E767" s="58">
        <v>0</v>
      </c>
      <c r="F767" s="82">
        <f t="shared" si="64"/>
        <v>0</v>
      </c>
    </row>
    <row r="768" spans="1:6" x14ac:dyDescent="0.25">
      <c r="A768" s="61">
        <v>6</v>
      </c>
      <c r="B768" s="61">
        <v>11211</v>
      </c>
      <c r="C768" s="96" t="s">
        <v>111</v>
      </c>
      <c r="D768" s="57">
        <v>845.99</v>
      </c>
      <c r="E768" s="58">
        <v>730.65</v>
      </c>
      <c r="F768" s="82">
        <f t="shared" si="64"/>
        <v>115.34000000000003</v>
      </c>
    </row>
    <row r="769" spans="1:6" ht="24.75" x14ac:dyDescent="0.25">
      <c r="A769" s="61">
        <v>7</v>
      </c>
      <c r="B769" s="61">
        <v>11311</v>
      </c>
      <c r="C769" s="96" t="s">
        <v>112</v>
      </c>
      <c r="D769" s="57">
        <v>864.46</v>
      </c>
      <c r="E769" s="58">
        <v>764.56</v>
      </c>
      <c r="F769" s="82">
        <f t="shared" si="64"/>
        <v>99.900000000000091</v>
      </c>
    </row>
    <row r="770" spans="1:6" ht="24.75" x14ac:dyDescent="0.25">
      <c r="A770" s="61">
        <v>8</v>
      </c>
      <c r="B770" s="61">
        <v>11411</v>
      </c>
      <c r="C770" s="96" t="s">
        <v>115</v>
      </c>
      <c r="D770" s="57"/>
      <c r="E770" s="58">
        <v>0</v>
      </c>
      <c r="F770" s="82">
        <f>D770-E770</f>
        <v>0</v>
      </c>
    </row>
    <row r="771" spans="1:6" x14ac:dyDescent="0.25">
      <c r="A771" s="61">
        <v>9</v>
      </c>
      <c r="B771" s="61">
        <v>11416</v>
      </c>
      <c r="C771" s="96" t="s">
        <v>116</v>
      </c>
      <c r="D771" s="57"/>
      <c r="E771" s="58">
        <v>0</v>
      </c>
      <c r="F771" s="82">
        <f>D771-E771</f>
        <v>0</v>
      </c>
    </row>
    <row r="772" spans="1:6" ht="24.75" x14ac:dyDescent="0.25">
      <c r="A772" s="61">
        <v>10</v>
      </c>
      <c r="B772" s="61">
        <v>11418</v>
      </c>
      <c r="C772" s="96" t="s">
        <v>124</v>
      </c>
      <c r="D772" s="57"/>
      <c r="E772" s="58">
        <v>0</v>
      </c>
      <c r="F772" s="82">
        <f>D772-E772</f>
        <v>0</v>
      </c>
    </row>
    <row r="773" spans="1:6" ht="36.75" x14ac:dyDescent="0.25">
      <c r="A773" s="61">
        <v>11</v>
      </c>
      <c r="B773" s="61">
        <v>11431</v>
      </c>
      <c r="C773" s="96" t="s">
        <v>117</v>
      </c>
      <c r="D773" s="57">
        <v>70.47</v>
      </c>
      <c r="E773" s="58">
        <v>0</v>
      </c>
      <c r="F773" s="82">
        <f>D773-E773</f>
        <v>70.47</v>
      </c>
    </row>
    <row r="774" spans="1:6" x14ac:dyDescent="0.25">
      <c r="A774" s="61">
        <v>12</v>
      </c>
      <c r="B774" s="61">
        <v>11611</v>
      </c>
      <c r="C774" s="96" t="s">
        <v>113</v>
      </c>
      <c r="D774" s="57"/>
      <c r="E774" s="58">
        <v>0</v>
      </c>
      <c r="F774" s="82">
        <f t="shared" ref="F774:F775" si="65">D774-E774</f>
        <v>0</v>
      </c>
    </row>
    <row r="775" spans="1:6" ht="24.75" x14ac:dyDescent="0.25">
      <c r="A775" s="54">
        <v>13</v>
      </c>
      <c r="B775" s="54">
        <v>11900</v>
      </c>
      <c r="C775" s="98" t="s">
        <v>34</v>
      </c>
      <c r="D775" s="57">
        <v>0</v>
      </c>
      <c r="E775" s="58">
        <v>0</v>
      </c>
      <c r="F775" s="82">
        <f t="shared" si="65"/>
        <v>0</v>
      </c>
    </row>
    <row r="776" spans="1:6" x14ac:dyDescent="0.25">
      <c r="A776" s="59"/>
      <c r="B776" s="59" t="s">
        <v>35</v>
      </c>
      <c r="C776" s="97" t="s">
        <v>36</v>
      </c>
      <c r="D776" s="60">
        <f>SUM(D763:D775)</f>
        <v>18152.38</v>
      </c>
      <c r="E776" s="60">
        <f>SUM(E763:E775)</f>
        <v>16054.669999999998</v>
      </c>
      <c r="F776" s="60">
        <f>SUM(F763:F775)</f>
        <v>2097.7099999999991</v>
      </c>
    </row>
    <row r="777" spans="1:6" ht="24.75" x14ac:dyDescent="0.25">
      <c r="A777" s="61">
        <v>13</v>
      </c>
      <c r="B777" s="61">
        <v>13140</v>
      </c>
      <c r="C777" s="96" t="s">
        <v>125</v>
      </c>
      <c r="D777" s="57">
        <v>0</v>
      </c>
      <c r="E777" s="58">
        <v>0</v>
      </c>
      <c r="F777" s="82">
        <f t="shared" ref="F777:F826" si="66">D777-E777</f>
        <v>0</v>
      </c>
    </row>
    <row r="778" spans="1:6" ht="36.75" x14ac:dyDescent="0.25">
      <c r="A778" s="61">
        <v>14</v>
      </c>
      <c r="B778" s="61">
        <v>13141</v>
      </c>
      <c r="C778" s="96" t="s">
        <v>163</v>
      </c>
      <c r="D778" s="57">
        <v>0</v>
      </c>
      <c r="E778" s="58">
        <v>0</v>
      </c>
      <c r="F778" s="82">
        <f t="shared" si="66"/>
        <v>0</v>
      </c>
    </row>
    <row r="779" spans="1:6" x14ac:dyDescent="0.25">
      <c r="A779" s="61"/>
      <c r="B779" s="61">
        <v>13142</v>
      </c>
      <c r="C779" s="89" t="s">
        <v>126</v>
      </c>
      <c r="D779" s="57">
        <v>0</v>
      </c>
      <c r="E779" s="58">
        <v>0</v>
      </c>
      <c r="F779" s="82">
        <f t="shared" si="66"/>
        <v>0</v>
      </c>
    </row>
    <row r="780" spans="1:6" ht="36.75" x14ac:dyDescent="0.25">
      <c r="A780" s="61">
        <v>15</v>
      </c>
      <c r="B780" s="61">
        <v>13143</v>
      </c>
      <c r="C780" s="96" t="s">
        <v>127</v>
      </c>
      <c r="D780" s="57">
        <v>0</v>
      </c>
      <c r="E780" s="58">
        <v>0</v>
      </c>
      <c r="F780" s="82">
        <f t="shared" si="66"/>
        <v>0</v>
      </c>
    </row>
    <row r="781" spans="1:6" x14ac:dyDescent="0.25">
      <c r="A781" s="61">
        <v>16</v>
      </c>
      <c r="B781" s="61">
        <v>13310</v>
      </c>
      <c r="C781" s="96" t="s">
        <v>37</v>
      </c>
      <c r="D781" s="57"/>
      <c r="E781" s="58">
        <v>0</v>
      </c>
      <c r="F781" s="82">
        <f t="shared" si="66"/>
        <v>0</v>
      </c>
    </row>
    <row r="782" spans="1:6" x14ac:dyDescent="0.25">
      <c r="A782" s="61">
        <v>17</v>
      </c>
      <c r="B782" s="61">
        <v>13320</v>
      </c>
      <c r="C782" s="96" t="s">
        <v>38</v>
      </c>
      <c r="D782" s="57"/>
      <c r="E782" s="58">
        <v>0</v>
      </c>
      <c r="F782" s="82">
        <f t="shared" si="66"/>
        <v>0</v>
      </c>
    </row>
    <row r="783" spans="1:6" x14ac:dyDescent="0.25">
      <c r="A783" s="61">
        <v>18</v>
      </c>
      <c r="B783" s="61">
        <v>13330</v>
      </c>
      <c r="C783" s="96" t="s">
        <v>39</v>
      </c>
      <c r="D783" s="57"/>
      <c r="E783" s="58">
        <v>0</v>
      </c>
      <c r="F783" s="82">
        <f t="shared" si="66"/>
        <v>0</v>
      </c>
    </row>
    <row r="784" spans="1:6" ht="24.75" x14ac:dyDescent="0.25">
      <c r="A784" s="61">
        <v>19</v>
      </c>
      <c r="B784" s="61">
        <v>13430</v>
      </c>
      <c r="C784" s="96" t="s">
        <v>89</v>
      </c>
      <c r="D784" s="57"/>
      <c r="E784" s="58">
        <v>0</v>
      </c>
      <c r="F784" s="82">
        <f t="shared" si="66"/>
        <v>0</v>
      </c>
    </row>
    <row r="785" spans="1:6" ht="36.75" x14ac:dyDescent="0.25">
      <c r="A785" s="61">
        <v>20</v>
      </c>
      <c r="B785" s="61">
        <v>13445</v>
      </c>
      <c r="C785" s="96" t="s">
        <v>96</v>
      </c>
      <c r="D785" s="57"/>
      <c r="E785" s="58">
        <v>0</v>
      </c>
      <c r="F785" s="82">
        <f t="shared" si="66"/>
        <v>0</v>
      </c>
    </row>
    <row r="786" spans="1:6" ht="24.75" x14ac:dyDescent="0.25">
      <c r="A786" s="61">
        <v>21</v>
      </c>
      <c r="B786" s="61">
        <v>13450</v>
      </c>
      <c r="C786" s="96" t="s">
        <v>40</v>
      </c>
      <c r="D786" s="57"/>
      <c r="E786" s="58">
        <v>136.91999999999999</v>
      </c>
      <c r="F786" s="82">
        <f t="shared" si="66"/>
        <v>-136.91999999999999</v>
      </c>
    </row>
    <row r="787" spans="1:6" x14ac:dyDescent="0.25">
      <c r="A787" s="61">
        <v>22</v>
      </c>
      <c r="B787" s="61">
        <v>13460</v>
      </c>
      <c r="C787" s="96" t="s">
        <v>41</v>
      </c>
      <c r="D787" s="57"/>
      <c r="E787" s="58">
        <v>0</v>
      </c>
      <c r="F787" s="82">
        <f t="shared" si="66"/>
        <v>0</v>
      </c>
    </row>
    <row r="788" spans="1:6" x14ac:dyDescent="0.25">
      <c r="A788" s="61">
        <v>23</v>
      </c>
      <c r="B788" s="61">
        <v>13470</v>
      </c>
      <c r="C788" s="96" t="s">
        <v>42</v>
      </c>
      <c r="D788" s="57"/>
      <c r="E788" s="58">
        <v>460</v>
      </c>
      <c r="F788" s="82">
        <f t="shared" si="66"/>
        <v>-460</v>
      </c>
    </row>
    <row r="789" spans="1:6" ht="24.75" x14ac:dyDescent="0.25">
      <c r="A789" s="61">
        <v>24</v>
      </c>
      <c r="B789" s="61">
        <v>13475</v>
      </c>
      <c r="C789" s="96" t="s">
        <v>97</v>
      </c>
      <c r="D789" s="57"/>
      <c r="E789" s="58">
        <v>0</v>
      </c>
      <c r="F789" s="82">
        <f t="shared" si="66"/>
        <v>0</v>
      </c>
    </row>
    <row r="790" spans="1:6" x14ac:dyDescent="0.25">
      <c r="A790" s="61">
        <v>25</v>
      </c>
      <c r="B790" s="61">
        <v>13480</v>
      </c>
      <c r="C790" s="96" t="s">
        <v>43</v>
      </c>
      <c r="D790" s="57"/>
      <c r="E790" s="58">
        <v>0</v>
      </c>
      <c r="F790" s="82">
        <f t="shared" si="66"/>
        <v>0</v>
      </c>
    </row>
    <row r="791" spans="1:6" x14ac:dyDescent="0.25">
      <c r="A791" s="61">
        <v>26</v>
      </c>
      <c r="B791" s="61">
        <v>13501</v>
      </c>
      <c r="C791" s="96" t="s">
        <v>44</v>
      </c>
      <c r="D791" s="57"/>
      <c r="E791" s="58">
        <v>0</v>
      </c>
      <c r="F791" s="82">
        <f t="shared" si="66"/>
        <v>0</v>
      </c>
    </row>
    <row r="792" spans="1:6" x14ac:dyDescent="0.25">
      <c r="A792" s="61">
        <v>27</v>
      </c>
      <c r="B792" s="61">
        <v>13503</v>
      </c>
      <c r="C792" s="96" t="s">
        <v>98</v>
      </c>
      <c r="D792" s="57"/>
      <c r="E792" s="58">
        <v>1190</v>
      </c>
      <c r="F792" s="82">
        <f t="shared" si="66"/>
        <v>-1190</v>
      </c>
    </row>
    <row r="793" spans="1:6" x14ac:dyDescent="0.25">
      <c r="A793" s="61"/>
      <c r="B793" s="54">
        <v>13504</v>
      </c>
      <c r="C793" s="54" t="s">
        <v>128</v>
      </c>
      <c r="D793" s="57"/>
      <c r="E793" s="58">
        <v>0</v>
      </c>
      <c r="F793" s="82">
        <f t="shared" si="66"/>
        <v>0</v>
      </c>
    </row>
    <row r="794" spans="1:6" x14ac:dyDescent="0.25">
      <c r="A794" s="61">
        <v>28</v>
      </c>
      <c r="B794" s="61">
        <v>13509</v>
      </c>
      <c r="C794" s="96" t="s">
        <v>45</v>
      </c>
      <c r="D794" s="57"/>
      <c r="E794" s="58">
        <v>0</v>
      </c>
      <c r="F794" s="82">
        <f t="shared" si="66"/>
        <v>0</v>
      </c>
    </row>
    <row r="795" spans="1:6" x14ac:dyDescent="0.25">
      <c r="A795" s="61">
        <v>29</v>
      </c>
      <c r="B795" s="61">
        <v>13511</v>
      </c>
      <c r="C795" s="96" t="s">
        <v>129</v>
      </c>
      <c r="D795" s="57"/>
      <c r="E795" s="58">
        <v>0</v>
      </c>
      <c r="F795" s="82">
        <f t="shared" si="66"/>
        <v>0</v>
      </c>
    </row>
    <row r="796" spans="1:6" ht="24.75" x14ac:dyDescent="0.25">
      <c r="A796" s="61"/>
      <c r="B796" s="61">
        <v>13512</v>
      </c>
      <c r="C796" s="96" t="s">
        <v>179</v>
      </c>
      <c r="D796" s="57"/>
      <c r="E796" s="58">
        <v>0</v>
      </c>
      <c r="F796" s="82">
        <f t="shared" si="66"/>
        <v>0</v>
      </c>
    </row>
    <row r="797" spans="1:6" x14ac:dyDescent="0.25">
      <c r="A797" s="61">
        <v>30</v>
      </c>
      <c r="B797" s="61">
        <v>13610</v>
      </c>
      <c r="C797" s="96" t="s">
        <v>46</v>
      </c>
      <c r="D797" s="57"/>
      <c r="E797" s="58">
        <v>57.75</v>
      </c>
      <c r="F797" s="82">
        <f t="shared" si="66"/>
        <v>-57.75</v>
      </c>
    </row>
    <row r="798" spans="1:6" ht="24.75" x14ac:dyDescent="0.25">
      <c r="A798" s="61">
        <v>31</v>
      </c>
      <c r="B798" s="61">
        <v>13611</v>
      </c>
      <c r="C798" s="96" t="s">
        <v>99</v>
      </c>
      <c r="D798" s="57"/>
      <c r="E798" s="58">
        <v>0</v>
      </c>
      <c r="F798" s="82">
        <f t="shared" si="66"/>
        <v>0</v>
      </c>
    </row>
    <row r="799" spans="1:6" ht="24.75" x14ac:dyDescent="0.25">
      <c r="A799" s="61">
        <v>32</v>
      </c>
      <c r="B799" s="61">
        <v>13620</v>
      </c>
      <c r="C799" s="96" t="s">
        <v>47</v>
      </c>
      <c r="D799" s="57">
        <v>710.1</v>
      </c>
      <c r="E799" s="58">
        <v>529.1</v>
      </c>
      <c r="F799" s="82">
        <f t="shared" si="66"/>
        <v>181</v>
      </c>
    </row>
    <row r="800" spans="1:6" x14ac:dyDescent="0.25">
      <c r="A800" s="61">
        <v>33</v>
      </c>
      <c r="B800" s="61">
        <v>13630</v>
      </c>
      <c r="C800" s="96" t="s">
        <v>48</v>
      </c>
      <c r="D800" s="57"/>
      <c r="E800" s="58">
        <v>0</v>
      </c>
      <c r="F800" s="82">
        <f t="shared" si="66"/>
        <v>0</v>
      </c>
    </row>
    <row r="801" spans="1:6" x14ac:dyDescent="0.25">
      <c r="A801" s="61">
        <v>34</v>
      </c>
      <c r="B801" s="61">
        <v>13640</v>
      </c>
      <c r="C801" s="96" t="s">
        <v>49</v>
      </c>
      <c r="D801" s="57"/>
      <c r="E801" s="58">
        <v>0</v>
      </c>
      <c r="F801" s="82">
        <f t="shared" si="66"/>
        <v>0</v>
      </c>
    </row>
    <row r="802" spans="1:6" x14ac:dyDescent="0.25">
      <c r="A802" s="61">
        <v>35</v>
      </c>
      <c r="B802" s="61">
        <v>13720</v>
      </c>
      <c r="C802" s="96" t="s">
        <v>50</v>
      </c>
      <c r="D802" s="57"/>
      <c r="E802" s="58">
        <v>0</v>
      </c>
      <c r="F802" s="82">
        <f t="shared" si="66"/>
        <v>0</v>
      </c>
    </row>
    <row r="803" spans="1:6" x14ac:dyDescent="0.25">
      <c r="A803" s="61">
        <v>36</v>
      </c>
      <c r="B803" s="61">
        <v>13760</v>
      </c>
      <c r="C803" s="96" t="s">
        <v>51</v>
      </c>
      <c r="D803" s="57"/>
      <c r="E803" s="58">
        <v>0</v>
      </c>
      <c r="F803" s="82">
        <f t="shared" si="66"/>
        <v>0</v>
      </c>
    </row>
    <row r="804" spans="1:6" ht="24.75" x14ac:dyDescent="0.25">
      <c r="A804" s="61">
        <v>37</v>
      </c>
      <c r="B804" s="61">
        <v>13780</v>
      </c>
      <c r="C804" s="96" t="s">
        <v>164</v>
      </c>
      <c r="D804" s="57">
        <v>382.03</v>
      </c>
      <c r="E804" s="58">
        <v>515.19000000000005</v>
      </c>
      <c r="F804" s="82">
        <f t="shared" si="66"/>
        <v>-133.16000000000008</v>
      </c>
    </row>
    <row r="805" spans="1:6" ht="24.75" x14ac:dyDescent="0.25">
      <c r="A805" s="61">
        <v>38</v>
      </c>
      <c r="B805" s="61">
        <v>13810</v>
      </c>
      <c r="C805" s="96" t="s">
        <v>165</v>
      </c>
      <c r="D805" s="57"/>
      <c r="E805" s="58">
        <v>0</v>
      </c>
      <c r="F805" s="82">
        <f t="shared" si="66"/>
        <v>0</v>
      </c>
    </row>
    <row r="806" spans="1:6" x14ac:dyDescent="0.25">
      <c r="A806" s="61">
        <v>39</v>
      </c>
      <c r="B806" s="61">
        <v>13820</v>
      </c>
      <c r="C806" s="96" t="s">
        <v>90</v>
      </c>
      <c r="D806" s="57"/>
      <c r="E806" s="58">
        <v>0</v>
      </c>
      <c r="F806" s="82">
        <f t="shared" si="66"/>
        <v>0</v>
      </c>
    </row>
    <row r="807" spans="1:6" x14ac:dyDescent="0.25">
      <c r="A807" s="61">
        <v>40</v>
      </c>
      <c r="B807" s="61">
        <v>13950</v>
      </c>
      <c r="C807" s="96" t="s">
        <v>52</v>
      </c>
      <c r="D807" s="57"/>
      <c r="E807" s="58">
        <v>0</v>
      </c>
      <c r="F807" s="82">
        <f t="shared" si="66"/>
        <v>0</v>
      </c>
    </row>
    <row r="808" spans="1:6" x14ac:dyDescent="0.25">
      <c r="A808" s="61">
        <v>41</v>
      </c>
      <c r="B808" s="61">
        <v>13951</v>
      </c>
      <c r="C808" s="96" t="s">
        <v>52</v>
      </c>
      <c r="D808" s="57"/>
      <c r="E808" s="58">
        <v>0</v>
      </c>
      <c r="F808" s="82">
        <f t="shared" si="66"/>
        <v>0</v>
      </c>
    </row>
    <row r="809" spans="1:6" ht="24.75" x14ac:dyDescent="0.25">
      <c r="A809" s="61"/>
      <c r="B809" s="61">
        <v>13952</v>
      </c>
      <c r="C809" s="96" t="s">
        <v>180</v>
      </c>
      <c r="D809" s="57"/>
      <c r="E809" s="58">
        <v>0</v>
      </c>
      <c r="F809" s="82">
        <f t="shared" si="66"/>
        <v>0</v>
      </c>
    </row>
    <row r="810" spans="1:6" ht="24.75" x14ac:dyDescent="0.25">
      <c r="A810" s="61">
        <v>42</v>
      </c>
      <c r="B810" s="61">
        <v>13954</v>
      </c>
      <c r="C810" s="96" t="s">
        <v>100</v>
      </c>
      <c r="D810" s="57"/>
      <c r="E810" s="58">
        <v>0</v>
      </c>
      <c r="F810" s="82">
        <f t="shared" si="66"/>
        <v>0</v>
      </c>
    </row>
    <row r="811" spans="1:6" ht="24.75" x14ac:dyDescent="0.25">
      <c r="A811" s="61">
        <v>43</v>
      </c>
      <c r="B811" s="61">
        <v>14010</v>
      </c>
      <c r="C811" s="96" t="s">
        <v>166</v>
      </c>
      <c r="D811" s="57">
        <v>864</v>
      </c>
      <c r="E811" s="58">
        <v>580</v>
      </c>
      <c r="F811" s="82">
        <f t="shared" si="66"/>
        <v>284</v>
      </c>
    </row>
    <row r="812" spans="1:6" ht="24.75" x14ac:dyDescent="0.25">
      <c r="A812" s="61">
        <v>44</v>
      </c>
      <c r="B812" s="61">
        <v>14022</v>
      </c>
      <c r="C812" s="96" t="s">
        <v>101</v>
      </c>
      <c r="D812" s="57"/>
      <c r="E812" s="58">
        <v>0</v>
      </c>
      <c r="F812" s="82">
        <f t="shared" si="66"/>
        <v>0</v>
      </c>
    </row>
    <row r="813" spans="1:6" ht="24.75" x14ac:dyDescent="0.25">
      <c r="A813" s="61">
        <v>45</v>
      </c>
      <c r="B813" s="61">
        <v>14023</v>
      </c>
      <c r="C813" s="96" t="s">
        <v>167</v>
      </c>
      <c r="D813" s="57"/>
      <c r="E813" s="58">
        <v>0</v>
      </c>
      <c r="F813" s="82">
        <f t="shared" si="66"/>
        <v>0</v>
      </c>
    </row>
    <row r="814" spans="1:6" ht="24.75" x14ac:dyDescent="0.25">
      <c r="A814" s="61">
        <v>46</v>
      </c>
      <c r="B814" s="61">
        <v>14024</v>
      </c>
      <c r="C814" s="96" t="s">
        <v>53</v>
      </c>
      <c r="D814" s="57"/>
      <c r="E814" s="58">
        <v>0</v>
      </c>
      <c r="F814" s="82">
        <f t="shared" si="66"/>
        <v>0</v>
      </c>
    </row>
    <row r="815" spans="1:6" ht="24.75" x14ac:dyDescent="0.25">
      <c r="A815" s="61">
        <v>47</v>
      </c>
      <c r="B815" s="61">
        <v>14026</v>
      </c>
      <c r="C815" s="96" t="s">
        <v>168</v>
      </c>
      <c r="D815" s="57"/>
      <c r="E815" s="58">
        <v>0</v>
      </c>
      <c r="F815" s="82">
        <f t="shared" si="66"/>
        <v>0</v>
      </c>
    </row>
    <row r="816" spans="1:6" ht="24.75" x14ac:dyDescent="0.25">
      <c r="A816" s="61"/>
      <c r="B816" s="54">
        <v>14027</v>
      </c>
      <c r="C816" s="98" t="s">
        <v>181</v>
      </c>
      <c r="D816" s="57"/>
      <c r="E816" s="58">
        <v>0</v>
      </c>
      <c r="F816" s="82">
        <f t="shared" si="66"/>
        <v>0</v>
      </c>
    </row>
    <row r="817" spans="1:6" x14ac:dyDescent="0.25">
      <c r="A817" s="61"/>
      <c r="B817" s="54">
        <v>14030</v>
      </c>
      <c r="C817" s="54" t="s">
        <v>130</v>
      </c>
      <c r="D817" s="57"/>
      <c r="E817" s="58">
        <v>0</v>
      </c>
      <c r="F817" s="82">
        <f t="shared" si="66"/>
        <v>0</v>
      </c>
    </row>
    <row r="818" spans="1:6" ht="24.75" x14ac:dyDescent="0.25">
      <c r="A818" s="61">
        <v>48</v>
      </c>
      <c r="B818" s="61">
        <v>14032</v>
      </c>
      <c r="C818" s="96" t="s">
        <v>178</v>
      </c>
      <c r="D818" s="57"/>
      <c r="E818" s="58">
        <v>0</v>
      </c>
      <c r="F818" s="82">
        <f t="shared" si="66"/>
        <v>0</v>
      </c>
    </row>
    <row r="819" spans="1:6" x14ac:dyDescent="0.25">
      <c r="A819" s="61">
        <v>49</v>
      </c>
      <c r="B819" s="61">
        <v>14040</v>
      </c>
      <c r="C819" s="96" t="s">
        <v>54</v>
      </c>
      <c r="D819" s="57"/>
      <c r="E819" s="58">
        <v>0</v>
      </c>
      <c r="F819" s="82">
        <f t="shared" si="66"/>
        <v>0</v>
      </c>
    </row>
    <row r="820" spans="1:6" x14ac:dyDescent="0.25">
      <c r="A820" s="61">
        <v>50</v>
      </c>
      <c r="B820" s="61">
        <v>14050</v>
      </c>
      <c r="C820" s="96" t="s">
        <v>55</v>
      </c>
      <c r="D820" s="57"/>
      <c r="E820" s="58">
        <v>0</v>
      </c>
      <c r="F820" s="82">
        <f t="shared" si="66"/>
        <v>0</v>
      </c>
    </row>
    <row r="821" spans="1:6" ht="36.75" x14ac:dyDescent="0.25">
      <c r="A821" s="61">
        <v>51</v>
      </c>
      <c r="B821" s="61">
        <v>14060</v>
      </c>
      <c r="C821" s="96" t="s">
        <v>102</v>
      </c>
      <c r="D821" s="57"/>
      <c r="E821" s="58">
        <v>0</v>
      </c>
      <c r="F821" s="82">
        <f t="shared" si="66"/>
        <v>0</v>
      </c>
    </row>
    <row r="822" spans="1:6" x14ac:dyDescent="0.25">
      <c r="A822" s="61">
        <v>52</v>
      </c>
      <c r="B822" s="61">
        <v>14210</v>
      </c>
      <c r="C822" s="96" t="s">
        <v>56</v>
      </c>
      <c r="D822" s="57"/>
      <c r="E822" s="58">
        <v>0</v>
      </c>
      <c r="F822" s="82">
        <f t="shared" si="66"/>
        <v>0</v>
      </c>
    </row>
    <row r="823" spans="1:6" ht="24.75" x14ac:dyDescent="0.25">
      <c r="A823" s="61">
        <v>53</v>
      </c>
      <c r="B823" s="55">
        <v>14230</v>
      </c>
      <c r="C823" s="96" t="s">
        <v>57</v>
      </c>
      <c r="D823" s="57"/>
      <c r="E823" s="58">
        <v>0</v>
      </c>
      <c r="F823" s="82">
        <f t="shared" si="66"/>
        <v>0</v>
      </c>
    </row>
    <row r="824" spans="1:6" ht="24.75" x14ac:dyDescent="0.25">
      <c r="A824" s="61">
        <v>54</v>
      </c>
      <c r="B824" s="61">
        <v>14310</v>
      </c>
      <c r="C824" s="96" t="s">
        <v>103</v>
      </c>
      <c r="D824" s="57"/>
      <c r="E824" s="58">
        <v>0</v>
      </c>
      <c r="F824" s="82">
        <f t="shared" si="66"/>
        <v>0</v>
      </c>
    </row>
    <row r="825" spans="1:6" x14ac:dyDescent="0.25">
      <c r="A825" s="54"/>
      <c r="B825" s="54">
        <v>14410</v>
      </c>
      <c r="C825" s="61" t="s">
        <v>58</v>
      </c>
      <c r="D825" s="57"/>
      <c r="E825" s="58">
        <v>0</v>
      </c>
      <c r="F825" s="82">
        <f t="shared" si="66"/>
        <v>0</v>
      </c>
    </row>
    <row r="826" spans="1:6" x14ac:dyDescent="0.25">
      <c r="A826" s="54"/>
      <c r="B826" s="54">
        <v>14415</v>
      </c>
      <c r="C826" s="61" t="s">
        <v>182</v>
      </c>
      <c r="D826" s="57"/>
      <c r="E826" s="58">
        <v>0</v>
      </c>
      <c r="F826" s="82">
        <f t="shared" si="66"/>
        <v>0</v>
      </c>
    </row>
    <row r="827" spans="1:6" x14ac:dyDescent="0.25">
      <c r="A827" s="59"/>
      <c r="B827" s="59" t="s">
        <v>59</v>
      </c>
      <c r="C827" s="97" t="s">
        <v>60</v>
      </c>
      <c r="D827" s="60">
        <f>SUM(D777:D826)</f>
        <v>1956.13</v>
      </c>
      <c r="E827" s="60">
        <f>SUM(E777:E826)</f>
        <v>3468.96</v>
      </c>
      <c r="F827" s="60">
        <f>SUM(F777:F824)</f>
        <v>-1512.8300000000002</v>
      </c>
    </row>
    <row r="828" spans="1:6" x14ac:dyDescent="0.25">
      <c r="A828" s="134">
        <v>55</v>
      </c>
      <c r="B828" s="135">
        <v>13210</v>
      </c>
      <c r="C828" s="136" t="s">
        <v>61</v>
      </c>
      <c r="D828" s="57"/>
      <c r="E828" s="58">
        <v>0</v>
      </c>
      <c r="F828" s="137">
        <f>D828-E828</f>
        <v>0</v>
      </c>
    </row>
    <row r="829" spans="1:6" x14ac:dyDescent="0.25">
      <c r="A829" s="138">
        <v>56</v>
      </c>
      <c r="B829" s="139">
        <v>13220</v>
      </c>
      <c r="C829" s="140" t="s">
        <v>62</v>
      </c>
      <c r="D829" s="62"/>
      <c r="E829" s="58">
        <v>0</v>
      </c>
      <c r="F829" s="137">
        <f t="shared" ref="F829:F831" si="67">D829-E829</f>
        <v>0</v>
      </c>
    </row>
    <row r="830" spans="1:6" x14ac:dyDescent="0.25">
      <c r="A830" s="134">
        <v>57</v>
      </c>
      <c r="B830" s="135">
        <v>13230</v>
      </c>
      <c r="C830" s="136" t="s">
        <v>63</v>
      </c>
      <c r="D830" s="57"/>
      <c r="E830" s="58">
        <v>0</v>
      </c>
      <c r="F830" s="137">
        <f t="shared" si="67"/>
        <v>0</v>
      </c>
    </row>
    <row r="831" spans="1:6" x14ac:dyDescent="0.25">
      <c r="A831" s="138">
        <v>58</v>
      </c>
      <c r="B831" s="141">
        <v>13250</v>
      </c>
      <c r="C831" s="140" t="s">
        <v>64</v>
      </c>
      <c r="D831" s="63"/>
      <c r="E831" s="58">
        <v>0</v>
      </c>
      <c r="F831" s="137">
        <f t="shared" si="67"/>
        <v>0</v>
      </c>
    </row>
    <row r="832" spans="1:6" x14ac:dyDescent="0.25">
      <c r="A832" s="71"/>
      <c r="B832" s="59" t="s">
        <v>65</v>
      </c>
      <c r="C832" s="97" t="s">
        <v>66</v>
      </c>
      <c r="D832" s="60">
        <f>SUM(D828:D831)</f>
        <v>0</v>
      </c>
      <c r="E832" s="60">
        <f>SUM(E828:E831)</f>
        <v>0</v>
      </c>
      <c r="F832" s="60">
        <f>SUM(F828:F831)</f>
        <v>0</v>
      </c>
    </row>
    <row r="833" spans="1:6" x14ac:dyDescent="0.25">
      <c r="A833" s="135">
        <v>59</v>
      </c>
      <c r="B833" s="135">
        <v>21110</v>
      </c>
      <c r="C833" s="135" t="s">
        <v>123</v>
      </c>
      <c r="D833" s="57"/>
      <c r="E833" s="58">
        <v>0</v>
      </c>
      <c r="F833" s="137">
        <f t="shared" ref="F833:F836" si="68">D833-E833</f>
        <v>0</v>
      </c>
    </row>
    <row r="834" spans="1:6" x14ac:dyDescent="0.25">
      <c r="A834" s="135"/>
      <c r="B834" s="135">
        <v>21200</v>
      </c>
      <c r="C834" s="135" t="s">
        <v>67</v>
      </c>
      <c r="D834" s="57"/>
      <c r="E834" s="58">
        <v>0</v>
      </c>
      <c r="F834" s="137">
        <f t="shared" si="68"/>
        <v>0</v>
      </c>
    </row>
    <row r="835" spans="1:6" ht="24.75" x14ac:dyDescent="0.25">
      <c r="A835" s="135">
        <v>59</v>
      </c>
      <c r="B835" s="135">
        <v>22202</v>
      </c>
      <c r="C835" s="136" t="s">
        <v>104</v>
      </c>
      <c r="D835" s="57"/>
      <c r="E835" s="58">
        <v>0</v>
      </c>
      <c r="F835" s="137">
        <f t="shared" si="68"/>
        <v>0</v>
      </c>
    </row>
    <row r="836" spans="1:6" x14ac:dyDescent="0.25">
      <c r="A836" s="135">
        <v>60</v>
      </c>
      <c r="B836" s="135">
        <v>22300</v>
      </c>
      <c r="C836" s="136" t="s">
        <v>169</v>
      </c>
      <c r="D836" s="57"/>
      <c r="E836" s="58">
        <v>0</v>
      </c>
      <c r="F836" s="137">
        <f t="shared" si="68"/>
        <v>0</v>
      </c>
    </row>
    <row r="837" spans="1:6" ht="24.75" x14ac:dyDescent="0.25">
      <c r="A837" s="59"/>
      <c r="B837" s="59" t="s">
        <v>68</v>
      </c>
      <c r="C837" s="97" t="s">
        <v>69</v>
      </c>
      <c r="D837" s="60">
        <f>SUM(D833:D836)</f>
        <v>0</v>
      </c>
      <c r="E837" s="60">
        <f>SUM(E833:E836)</f>
        <v>0</v>
      </c>
      <c r="F837" s="60">
        <f>SUM(F833:F836)</f>
        <v>0</v>
      </c>
    </row>
    <row r="838" spans="1:6" x14ac:dyDescent="0.25">
      <c r="A838" s="142">
        <v>61</v>
      </c>
      <c r="B838" s="142">
        <v>31110</v>
      </c>
      <c r="C838" s="140" t="s">
        <v>131</v>
      </c>
      <c r="D838" s="64"/>
      <c r="E838" s="58">
        <v>0</v>
      </c>
      <c r="F838" s="137">
        <f t="shared" ref="F838:F841" si="69">D838-E838</f>
        <v>0</v>
      </c>
    </row>
    <row r="839" spans="1:6" x14ac:dyDescent="0.25">
      <c r="A839" s="142">
        <v>62</v>
      </c>
      <c r="B839" s="142">
        <v>31121</v>
      </c>
      <c r="C839" s="140" t="s">
        <v>70</v>
      </c>
      <c r="D839" s="64"/>
      <c r="E839" s="58">
        <v>0</v>
      </c>
      <c r="F839" s="137">
        <f t="shared" si="69"/>
        <v>0</v>
      </c>
    </row>
    <row r="840" spans="1:6" x14ac:dyDescent="0.25">
      <c r="A840" s="142">
        <v>63</v>
      </c>
      <c r="B840" s="142">
        <v>31123</v>
      </c>
      <c r="C840" s="140" t="s">
        <v>170</v>
      </c>
      <c r="D840" s="64"/>
      <c r="E840" s="58">
        <v>0</v>
      </c>
      <c r="F840" s="137">
        <f t="shared" si="69"/>
        <v>0</v>
      </c>
    </row>
    <row r="841" spans="1:6" x14ac:dyDescent="0.25">
      <c r="A841" s="142">
        <v>64</v>
      </c>
      <c r="B841" s="142">
        <v>31126</v>
      </c>
      <c r="C841" s="140" t="s">
        <v>171</v>
      </c>
      <c r="D841" s="57"/>
      <c r="E841" s="58">
        <v>0</v>
      </c>
      <c r="F841" s="137">
        <f t="shared" si="69"/>
        <v>0</v>
      </c>
    </row>
    <row r="842" spans="1:6" x14ac:dyDescent="0.25">
      <c r="A842" s="142"/>
      <c r="B842" s="142">
        <v>31129</v>
      </c>
      <c r="C842" s="140" t="s">
        <v>184</v>
      </c>
      <c r="D842" s="57"/>
      <c r="E842" s="58">
        <v>0</v>
      </c>
      <c r="F842" s="137"/>
    </row>
    <row r="843" spans="1:6" x14ac:dyDescent="0.25">
      <c r="A843" s="142">
        <v>65</v>
      </c>
      <c r="B843" s="142">
        <v>31230</v>
      </c>
      <c r="C843" s="140" t="s">
        <v>71</v>
      </c>
      <c r="D843" s="57"/>
      <c r="E843" s="58">
        <v>0</v>
      </c>
      <c r="F843" s="137">
        <f t="shared" ref="F843:F847" si="70">D843-E843</f>
        <v>0</v>
      </c>
    </row>
    <row r="844" spans="1:6" x14ac:dyDescent="0.25">
      <c r="A844" s="142">
        <v>66</v>
      </c>
      <c r="B844" s="142">
        <v>31240</v>
      </c>
      <c r="C844" s="140" t="s">
        <v>105</v>
      </c>
      <c r="D844" s="57"/>
      <c r="E844" s="58">
        <v>0</v>
      </c>
      <c r="F844" s="137">
        <f t="shared" si="70"/>
        <v>0</v>
      </c>
    </row>
    <row r="845" spans="1:6" x14ac:dyDescent="0.25">
      <c r="A845" s="142">
        <v>67</v>
      </c>
      <c r="B845" s="142">
        <v>31250</v>
      </c>
      <c r="C845" s="140" t="s">
        <v>172</v>
      </c>
      <c r="D845" s="57"/>
      <c r="E845" s="58">
        <v>0</v>
      </c>
      <c r="F845" s="137">
        <f t="shared" si="70"/>
        <v>0</v>
      </c>
    </row>
    <row r="846" spans="1:6" x14ac:dyDescent="0.25">
      <c r="A846" s="142">
        <v>68</v>
      </c>
      <c r="B846" s="143">
        <v>31260</v>
      </c>
      <c r="C846" s="144" t="s">
        <v>106</v>
      </c>
      <c r="D846" s="57"/>
      <c r="E846" s="58">
        <v>0</v>
      </c>
      <c r="F846" s="137">
        <f t="shared" si="70"/>
        <v>0</v>
      </c>
    </row>
    <row r="847" spans="1:6" ht="24.75" x14ac:dyDescent="0.25">
      <c r="A847" s="142">
        <v>69</v>
      </c>
      <c r="B847" s="142">
        <v>31510</v>
      </c>
      <c r="C847" s="140" t="s">
        <v>173</v>
      </c>
      <c r="D847" s="57"/>
      <c r="E847" s="58">
        <v>0</v>
      </c>
      <c r="F847" s="137">
        <f t="shared" si="70"/>
        <v>0</v>
      </c>
    </row>
    <row r="848" spans="1:6" x14ac:dyDescent="0.25">
      <c r="A848" s="142"/>
      <c r="B848" s="142">
        <v>31690</v>
      </c>
      <c r="C848" s="140" t="s">
        <v>183</v>
      </c>
      <c r="D848" s="57"/>
      <c r="E848" s="58">
        <v>0</v>
      </c>
      <c r="F848" s="137"/>
    </row>
    <row r="849" spans="1:6" x14ac:dyDescent="0.25">
      <c r="A849" s="142">
        <v>70</v>
      </c>
      <c r="B849" s="143">
        <v>32110</v>
      </c>
      <c r="C849" s="145" t="s">
        <v>107</v>
      </c>
      <c r="D849" s="57"/>
      <c r="E849" s="58">
        <v>0</v>
      </c>
      <c r="F849" s="137">
        <f t="shared" ref="F849:F853" si="71">D849-E849</f>
        <v>0</v>
      </c>
    </row>
    <row r="850" spans="1:6" x14ac:dyDescent="0.25">
      <c r="A850" s="142">
        <v>71</v>
      </c>
      <c r="B850" s="142">
        <v>32111</v>
      </c>
      <c r="C850" s="140" t="s">
        <v>174</v>
      </c>
      <c r="D850" s="57"/>
      <c r="E850" s="58">
        <v>0</v>
      </c>
      <c r="F850" s="137">
        <f t="shared" si="71"/>
        <v>0</v>
      </c>
    </row>
    <row r="851" spans="1:6" ht="24" x14ac:dyDescent="0.25">
      <c r="A851" s="142">
        <v>72</v>
      </c>
      <c r="B851" s="143">
        <v>32140</v>
      </c>
      <c r="C851" s="145" t="s">
        <v>175</v>
      </c>
      <c r="D851" s="57"/>
      <c r="E851" s="58">
        <v>0</v>
      </c>
      <c r="F851" s="137">
        <f t="shared" si="71"/>
        <v>0</v>
      </c>
    </row>
    <row r="852" spans="1:6" ht="24" x14ac:dyDescent="0.25">
      <c r="A852" s="142">
        <v>73</v>
      </c>
      <c r="B852" s="143">
        <v>34000</v>
      </c>
      <c r="C852" s="145" t="s">
        <v>132</v>
      </c>
      <c r="D852" s="57"/>
      <c r="E852" s="58">
        <v>0</v>
      </c>
      <c r="F852" s="137">
        <f t="shared" si="71"/>
        <v>0</v>
      </c>
    </row>
    <row r="853" spans="1:6" x14ac:dyDescent="0.25">
      <c r="A853" s="59"/>
      <c r="B853" s="59" t="s">
        <v>72</v>
      </c>
      <c r="C853" s="97" t="s">
        <v>73</v>
      </c>
      <c r="D853" s="60">
        <f>SUM(D838:D852)</f>
        <v>0</v>
      </c>
      <c r="E853" s="60">
        <f>SUM(E838:E852)</f>
        <v>0</v>
      </c>
      <c r="F853" s="83">
        <f t="shared" si="71"/>
        <v>0</v>
      </c>
    </row>
    <row r="854" spans="1:6" x14ac:dyDescent="0.25">
      <c r="A854" s="65" t="s">
        <v>74</v>
      </c>
      <c r="B854" s="66"/>
      <c r="C854" s="67"/>
      <c r="D854" s="68">
        <f>D776+D827+D832+D837+D853</f>
        <v>20108.510000000002</v>
      </c>
      <c r="E854" s="68">
        <f>E776+E827+E832+E837+E853</f>
        <v>19523.629999999997</v>
      </c>
      <c r="F854" s="68">
        <f>D854-E854</f>
        <v>584.88000000000466</v>
      </c>
    </row>
    <row r="856" spans="1:6" x14ac:dyDescent="0.25">
      <c r="A856" s="128" t="s">
        <v>249</v>
      </c>
      <c r="B856" s="129"/>
      <c r="C856" s="129"/>
      <c r="D856" s="129"/>
      <c r="E856" s="129"/>
      <c r="F856" s="130"/>
    </row>
    <row r="857" spans="1:6" ht="36.75" x14ac:dyDescent="0.25">
      <c r="A857" s="69" t="s">
        <v>12</v>
      </c>
      <c r="B857" s="53" t="s">
        <v>31</v>
      </c>
      <c r="C857" s="53" t="s">
        <v>5</v>
      </c>
      <c r="D857" s="80" t="s">
        <v>177</v>
      </c>
      <c r="E857" s="80" t="s">
        <v>176</v>
      </c>
      <c r="F857" s="81" t="s">
        <v>32</v>
      </c>
    </row>
    <row r="858" spans="1:6" x14ac:dyDescent="0.25">
      <c r="A858" s="61">
        <v>1</v>
      </c>
      <c r="B858" s="61">
        <v>11111</v>
      </c>
      <c r="C858" s="96" t="s">
        <v>33</v>
      </c>
      <c r="D858" s="57">
        <v>18780.78</v>
      </c>
      <c r="E858" s="58">
        <v>22919.52</v>
      </c>
      <c r="F858" s="82">
        <f>D858-E858</f>
        <v>-4138.7400000000016</v>
      </c>
    </row>
    <row r="859" spans="1:6" ht="24.75" x14ac:dyDescent="0.25">
      <c r="A859" s="61">
        <v>2</v>
      </c>
      <c r="B859" s="61">
        <v>11121</v>
      </c>
      <c r="C859" s="96" t="s">
        <v>108</v>
      </c>
      <c r="D859" s="57">
        <v>1198.55</v>
      </c>
      <c r="E859" s="58">
        <v>1622.27</v>
      </c>
      <c r="F859" s="82">
        <f t="shared" ref="F859:F864" si="72">D859-E859</f>
        <v>-423.72</v>
      </c>
    </row>
    <row r="860" spans="1:6" ht="24.75" x14ac:dyDescent="0.25">
      <c r="A860" s="61">
        <v>3</v>
      </c>
      <c r="B860" s="61">
        <v>11131</v>
      </c>
      <c r="C860" s="96" t="s">
        <v>109</v>
      </c>
      <c r="D860" s="57">
        <v>1204.54</v>
      </c>
      <c r="E860" s="58">
        <v>1442.24</v>
      </c>
      <c r="F860" s="82">
        <f t="shared" si="72"/>
        <v>-237.70000000000005</v>
      </c>
    </row>
    <row r="861" spans="1:6" x14ac:dyDescent="0.25">
      <c r="A861" s="61">
        <v>4</v>
      </c>
      <c r="B861" s="61">
        <v>11151</v>
      </c>
      <c r="C861" s="96" t="s">
        <v>110</v>
      </c>
      <c r="D861" s="57"/>
      <c r="E861" s="58">
        <v>8.56</v>
      </c>
      <c r="F861" s="82">
        <f t="shared" si="72"/>
        <v>-8.56</v>
      </c>
    </row>
    <row r="862" spans="1:6" x14ac:dyDescent="0.25">
      <c r="A862" s="61">
        <v>5</v>
      </c>
      <c r="B862" s="61">
        <v>11152</v>
      </c>
      <c r="C862" s="96" t="s">
        <v>114</v>
      </c>
      <c r="D862" s="57"/>
      <c r="E862" s="58">
        <v>0</v>
      </c>
      <c r="F862" s="82">
        <f t="shared" si="72"/>
        <v>0</v>
      </c>
    </row>
    <row r="863" spans="1:6" x14ac:dyDescent="0.25">
      <c r="A863" s="61">
        <v>6</v>
      </c>
      <c r="B863" s="61">
        <v>11211</v>
      </c>
      <c r="C863" s="96" t="s">
        <v>111</v>
      </c>
      <c r="D863" s="57">
        <v>2055.2399999999998</v>
      </c>
      <c r="E863" s="58">
        <v>2192.36</v>
      </c>
      <c r="F863" s="82">
        <f t="shared" si="72"/>
        <v>-137.12000000000035</v>
      </c>
    </row>
    <row r="864" spans="1:6" ht="24.75" x14ac:dyDescent="0.25">
      <c r="A864" s="61">
        <v>7</v>
      </c>
      <c r="B864" s="61">
        <v>11311</v>
      </c>
      <c r="C864" s="96" t="s">
        <v>112</v>
      </c>
      <c r="D864" s="57">
        <v>1204.54</v>
      </c>
      <c r="E864" s="58">
        <v>1442.24</v>
      </c>
      <c r="F864" s="82">
        <f t="shared" si="72"/>
        <v>-237.70000000000005</v>
      </c>
    </row>
    <row r="865" spans="1:6" ht="24.75" x14ac:dyDescent="0.25">
      <c r="A865" s="61">
        <v>8</v>
      </c>
      <c r="B865" s="61">
        <v>11411</v>
      </c>
      <c r="C865" s="96" t="s">
        <v>115</v>
      </c>
      <c r="D865" s="57"/>
      <c r="E865" s="58">
        <v>0</v>
      </c>
      <c r="F865" s="82">
        <f>D865-E865</f>
        <v>0</v>
      </c>
    </row>
    <row r="866" spans="1:6" x14ac:dyDescent="0.25">
      <c r="A866" s="61">
        <v>9</v>
      </c>
      <c r="B866" s="61">
        <v>11416</v>
      </c>
      <c r="C866" s="96" t="s">
        <v>116</v>
      </c>
      <c r="D866" s="57"/>
      <c r="E866" s="58">
        <v>0</v>
      </c>
      <c r="F866" s="82">
        <f>D866-E866</f>
        <v>0</v>
      </c>
    </row>
    <row r="867" spans="1:6" ht="24.75" x14ac:dyDescent="0.25">
      <c r="A867" s="61">
        <v>10</v>
      </c>
      <c r="B867" s="61">
        <v>11418</v>
      </c>
      <c r="C867" s="96" t="s">
        <v>124</v>
      </c>
      <c r="D867" s="57"/>
      <c r="E867" s="58">
        <v>0</v>
      </c>
      <c r="F867" s="82">
        <f>D867-E867</f>
        <v>0</v>
      </c>
    </row>
    <row r="868" spans="1:6" ht="36.75" x14ac:dyDescent="0.25">
      <c r="A868" s="61">
        <v>11</v>
      </c>
      <c r="B868" s="61">
        <v>11431</v>
      </c>
      <c r="C868" s="96" t="s">
        <v>117</v>
      </c>
      <c r="D868" s="57">
        <v>850.68</v>
      </c>
      <c r="E868" s="58">
        <v>659.16</v>
      </c>
      <c r="F868" s="82">
        <f>D868-E868</f>
        <v>191.51999999999998</v>
      </c>
    </row>
    <row r="869" spans="1:6" x14ac:dyDescent="0.25">
      <c r="A869" s="61">
        <v>12</v>
      </c>
      <c r="B869" s="61">
        <v>11611</v>
      </c>
      <c r="C869" s="96" t="s">
        <v>113</v>
      </c>
      <c r="D869" s="57"/>
      <c r="E869" s="58">
        <v>0</v>
      </c>
      <c r="F869" s="82">
        <f t="shared" ref="F869:F870" si="73">D869-E869</f>
        <v>0</v>
      </c>
    </row>
    <row r="870" spans="1:6" ht="24.75" x14ac:dyDescent="0.25">
      <c r="A870" s="54">
        <v>13</v>
      </c>
      <c r="B870" s="54">
        <v>11900</v>
      </c>
      <c r="C870" s="98" t="s">
        <v>34</v>
      </c>
      <c r="D870" s="57">
        <v>0</v>
      </c>
      <c r="E870" s="58">
        <v>0</v>
      </c>
      <c r="F870" s="82">
        <f t="shared" si="73"/>
        <v>0</v>
      </c>
    </row>
    <row r="871" spans="1:6" x14ac:dyDescent="0.25">
      <c r="A871" s="59"/>
      <c r="B871" s="59" t="s">
        <v>35</v>
      </c>
      <c r="C871" s="97" t="s">
        <v>36</v>
      </c>
      <c r="D871" s="60">
        <f>SUM(D858:D870)</f>
        <v>25294.33</v>
      </c>
      <c r="E871" s="60">
        <f>SUM(E858:E870)</f>
        <v>30286.350000000006</v>
      </c>
      <c r="F871" s="60">
        <f>SUM(F858:F870)</f>
        <v>-4992.0200000000023</v>
      </c>
    </row>
    <row r="872" spans="1:6" ht="24.75" x14ac:dyDescent="0.25">
      <c r="A872" s="61">
        <v>13</v>
      </c>
      <c r="B872" s="61">
        <v>13140</v>
      </c>
      <c r="C872" s="96" t="s">
        <v>125</v>
      </c>
      <c r="D872" s="57">
        <v>0</v>
      </c>
      <c r="E872" s="58">
        <v>0</v>
      </c>
      <c r="F872" s="82">
        <f t="shared" ref="F872:F921" si="74">D872-E872</f>
        <v>0</v>
      </c>
    </row>
    <row r="873" spans="1:6" ht="36.75" x14ac:dyDescent="0.25">
      <c r="A873" s="61">
        <v>14</v>
      </c>
      <c r="B873" s="61">
        <v>13141</v>
      </c>
      <c r="C873" s="96" t="s">
        <v>163</v>
      </c>
      <c r="D873" s="57">
        <v>0</v>
      </c>
      <c r="E873" s="58">
        <v>0</v>
      </c>
      <c r="F873" s="82">
        <f t="shared" si="74"/>
        <v>0</v>
      </c>
    </row>
    <row r="874" spans="1:6" x14ac:dyDescent="0.25">
      <c r="A874" s="61"/>
      <c r="B874" s="61">
        <v>13142</v>
      </c>
      <c r="C874" s="89" t="s">
        <v>126</v>
      </c>
      <c r="D874" s="57">
        <v>0</v>
      </c>
      <c r="E874" s="58">
        <v>0</v>
      </c>
      <c r="F874" s="82">
        <f t="shared" si="74"/>
        <v>0</v>
      </c>
    </row>
    <row r="875" spans="1:6" ht="36.75" x14ac:dyDescent="0.25">
      <c r="A875" s="61">
        <v>15</v>
      </c>
      <c r="B875" s="61">
        <v>13143</v>
      </c>
      <c r="C875" s="96" t="s">
        <v>127</v>
      </c>
      <c r="D875" s="57">
        <v>0</v>
      </c>
      <c r="E875" s="58">
        <v>0</v>
      </c>
      <c r="F875" s="82">
        <f t="shared" si="74"/>
        <v>0</v>
      </c>
    </row>
    <row r="876" spans="1:6" x14ac:dyDescent="0.25">
      <c r="A876" s="61">
        <v>16</v>
      </c>
      <c r="B876" s="61">
        <v>13310</v>
      </c>
      <c r="C876" s="96" t="s">
        <v>37</v>
      </c>
      <c r="D876" s="57"/>
      <c r="E876" s="58">
        <v>39.119999999999997</v>
      </c>
      <c r="F876" s="82">
        <f t="shared" si="74"/>
        <v>-39.119999999999997</v>
      </c>
    </row>
    <row r="877" spans="1:6" x14ac:dyDescent="0.25">
      <c r="A877" s="61">
        <v>17</v>
      </c>
      <c r="B877" s="61">
        <v>13320</v>
      </c>
      <c r="C877" s="96" t="s">
        <v>38</v>
      </c>
      <c r="D877" s="57">
        <v>327.25</v>
      </c>
      <c r="E877" s="58">
        <v>298.43</v>
      </c>
      <c r="F877" s="82">
        <f t="shared" si="74"/>
        <v>28.819999999999993</v>
      </c>
    </row>
    <row r="878" spans="1:6" x14ac:dyDescent="0.25">
      <c r="A878" s="61">
        <v>18</v>
      </c>
      <c r="B878" s="61">
        <v>13330</v>
      </c>
      <c r="C878" s="96" t="s">
        <v>39</v>
      </c>
      <c r="D878" s="57"/>
      <c r="E878" s="58">
        <v>0</v>
      </c>
      <c r="F878" s="82">
        <f t="shared" si="74"/>
        <v>0</v>
      </c>
    </row>
    <row r="879" spans="1:6" ht="24.75" x14ac:dyDescent="0.25">
      <c r="A879" s="61">
        <v>19</v>
      </c>
      <c r="B879" s="61">
        <v>13430</v>
      </c>
      <c r="C879" s="96" t="s">
        <v>89</v>
      </c>
      <c r="D879" s="57"/>
      <c r="E879" s="58">
        <v>0</v>
      </c>
      <c r="F879" s="82">
        <f t="shared" si="74"/>
        <v>0</v>
      </c>
    </row>
    <row r="880" spans="1:6" ht="36.75" x14ac:dyDescent="0.25">
      <c r="A880" s="61">
        <v>20</v>
      </c>
      <c r="B880" s="61">
        <v>13445</v>
      </c>
      <c r="C880" s="96" t="s">
        <v>96</v>
      </c>
      <c r="D880" s="57">
        <v>1511.99</v>
      </c>
      <c r="E880" s="58">
        <v>330.75</v>
      </c>
      <c r="F880" s="82">
        <f t="shared" si="74"/>
        <v>1181.24</v>
      </c>
    </row>
    <row r="881" spans="1:6" ht="24.75" x14ac:dyDescent="0.25">
      <c r="A881" s="61">
        <v>21</v>
      </c>
      <c r="B881" s="61">
        <v>13450</v>
      </c>
      <c r="C881" s="96" t="s">
        <v>40</v>
      </c>
      <c r="D881" s="57">
        <v>313.11</v>
      </c>
      <c r="E881" s="58">
        <v>278.55</v>
      </c>
      <c r="F881" s="82">
        <f t="shared" si="74"/>
        <v>34.56</v>
      </c>
    </row>
    <row r="882" spans="1:6" x14ac:dyDescent="0.25">
      <c r="A882" s="61">
        <v>22</v>
      </c>
      <c r="B882" s="61">
        <v>13460</v>
      </c>
      <c r="C882" s="96" t="s">
        <v>41</v>
      </c>
      <c r="D882" s="57">
        <v>2028.5</v>
      </c>
      <c r="E882" s="58">
        <v>0</v>
      </c>
      <c r="F882" s="82">
        <f t="shared" si="74"/>
        <v>2028.5</v>
      </c>
    </row>
    <row r="883" spans="1:6" x14ac:dyDescent="0.25">
      <c r="A883" s="61">
        <v>23</v>
      </c>
      <c r="B883" s="61">
        <v>13470</v>
      </c>
      <c r="C883" s="96" t="s">
        <v>42</v>
      </c>
      <c r="D883" s="57"/>
      <c r="E883" s="58">
        <v>0</v>
      </c>
      <c r="F883" s="82">
        <f t="shared" si="74"/>
        <v>0</v>
      </c>
    </row>
    <row r="884" spans="1:6" ht="24.75" x14ac:dyDescent="0.25">
      <c r="A884" s="61">
        <v>24</v>
      </c>
      <c r="B884" s="61">
        <v>13475</v>
      </c>
      <c r="C884" s="96" t="s">
        <v>97</v>
      </c>
      <c r="D884" s="57"/>
      <c r="E884" s="58">
        <v>0</v>
      </c>
      <c r="F884" s="82">
        <f t="shared" si="74"/>
        <v>0</v>
      </c>
    </row>
    <row r="885" spans="1:6" x14ac:dyDescent="0.25">
      <c r="A885" s="61">
        <v>25</v>
      </c>
      <c r="B885" s="61">
        <v>13480</v>
      </c>
      <c r="C885" s="96" t="s">
        <v>43</v>
      </c>
      <c r="D885" s="57"/>
      <c r="E885" s="58">
        <v>0</v>
      </c>
      <c r="F885" s="82">
        <f t="shared" si="74"/>
        <v>0</v>
      </c>
    </row>
    <row r="886" spans="1:6" x14ac:dyDescent="0.25">
      <c r="A886" s="61">
        <v>26</v>
      </c>
      <c r="B886" s="61">
        <v>13501</v>
      </c>
      <c r="C886" s="96" t="s">
        <v>44</v>
      </c>
      <c r="D886" s="57"/>
      <c r="E886" s="58">
        <v>0</v>
      </c>
      <c r="F886" s="82">
        <f t="shared" si="74"/>
        <v>0</v>
      </c>
    </row>
    <row r="887" spans="1:6" x14ac:dyDescent="0.25">
      <c r="A887" s="61">
        <v>27</v>
      </c>
      <c r="B887" s="61">
        <v>13503</v>
      </c>
      <c r="C887" s="96" t="s">
        <v>98</v>
      </c>
      <c r="D887" s="57"/>
      <c r="E887" s="58">
        <v>0</v>
      </c>
      <c r="F887" s="82">
        <f t="shared" si="74"/>
        <v>0</v>
      </c>
    </row>
    <row r="888" spans="1:6" x14ac:dyDescent="0.25">
      <c r="A888" s="61"/>
      <c r="B888" s="54">
        <v>13504</v>
      </c>
      <c r="C888" s="54" t="s">
        <v>128</v>
      </c>
      <c r="D888" s="57"/>
      <c r="E888" s="58">
        <v>0</v>
      </c>
      <c r="F888" s="82">
        <f t="shared" si="74"/>
        <v>0</v>
      </c>
    </row>
    <row r="889" spans="1:6" x14ac:dyDescent="0.25">
      <c r="A889" s="61">
        <v>28</v>
      </c>
      <c r="B889" s="61">
        <v>13509</v>
      </c>
      <c r="C889" s="96" t="s">
        <v>45</v>
      </c>
      <c r="D889" s="57"/>
      <c r="E889" s="58">
        <v>0</v>
      </c>
      <c r="F889" s="82">
        <f t="shared" si="74"/>
        <v>0</v>
      </c>
    </row>
    <row r="890" spans="1:6" x14ac:dyDescent="0.25">
      <c r="A890" s="61">
        <v>29</v>
      </c>
      <c r="B890" s="61">
        <v>13511</v>
      </c>
      <c r="C890" s="96" t="s">
        <v>129</v>
      </c>
      <c r="D890" s="57"/>
      <c r="E890" s="58">
        <v>0</v>
      </c>
      <c r="F890" s="82">
        <f t="shared" si="74"/>
        <v>0</v>
      </c>
    </row>
    <row r="891" spans="1:6" ht="24.75" x14ac:dyDescent="0.25">
      <c r="A891" s="61"/>
      <c r="B891" s="61">
        <v>13512</v>
      </c>
      <c r="C891" s="96" t="s">
        <v>179</v>
      </c>
      <c r="D891" s="57"/>
      <c r="E891" s="58">
        <v>0</v>
      </c>
      <c r="F891" s="82">
        <f t="shared" si="74"/>
        <v>0</v>
      </c>
    </row>
    <row r="892" spans="1:6" x14ac:dyDescent="0.25">
      <c r="A892" s="61">
        <v>30</v>
      </c>
      <c r="B892" s="61">
        <v>13610</v>
      </c>
      <c r="C892" s="96" t="s">
        <v>46</v>
      </c>
      <c r="D892" s="57">
        <v>197.35</v>
      </c>
      <c r="E892" s="58">
        <v>420.7</v>
      </c>
      <c r="F892" s="82">
        <f t="shared" si="74"/>
        <v>-223.35</v>
      </c>
    </row>
    <row r="893" spans="1:6" ht="24.75" x14ac:dyDescent="0.25">
      <c r="A893" s="61">
        <v>31</v>
      </c>
      <c r="B893" s="61">
        <v>13611</v>
      </c>
      <c r="C893" s="96" t="s">
        <v>99</v>
      </c>
      <c r="D893" s="57"/>
      <c r="E893" s="58">
        <v>11.28</v>
      </c>
      <c r="F893" s="82">
        <f t="shared" si="74"/>
        <v>-11.28</v>
      </c>
    </row>
    <row r="894" spans="1:6" ht="24.75" x14ac:dyDescent="0.25">
      <c r="A894" s="61">
        <v>32</v>
      </c>
      <c r="B894" s="61">
        <v>13620</v>
      </c>
      <c r="C894" s="96" t="s">
        <v>47</v>
      </c>
      <c r="D894" s="57">
        <v>699.5</v>
      </c>
      <c r="E894" s="58">
        <v>250</v>
      </c>
      <c r="F894" s="82">
        <f t="shared" si="74"/>
        <v>449.5</v>
      </c>
    </row>
    <row r="895" spans="1:6" x14ac:dyDescent="0.25">
      <c r="A895" s="61">
        <v>33</v>
      </c>
      <c r="B895" s="61">
        <v>13630</v>
      </c>
      <c r="C895" s="96" t="s">
        <v>48</v>
      </c>
      <c r="D895" s="57"/>
      <c r="E895" s="58">
        <v>0</v>
      </c>
      <c r="F895" s="82">
        <f t="shared" si="74"/>
        <v>0</v>
      </c>
    </row>
    <row r="896" spans="1:6" x14ac:dyDescent="0.25">
      <c r="A896" s="61">
        <v>34</v>
      </c>
      <c r="B896" s="61">
        <v>13640</v>
      </c>
      <c r="C896" s="96" t="s">
        <v>49</v>
      </c>
      <c r="D896" s="57"/>
      <c r="E896" s="58">
        <v>0</v>
      </c>
      <c r="F896" s="82">
        <f t="shared" si="74"/>
        <v>0</v>
      </c>
    </row>
    <row r="897" spans="1:6" x14ac:dyDescent="0.25">
      <c r="A897" s="61">
        <v>35</v>
      </c>
      <c r="B897" s="61">
        <v>13720</v>
      </c>
      <c r="C897" s="96" t="s">
        <v>50</v>
      </c>
      <c r="D897" s="57"/>
      <c r="E897" s="58">
        <v>0</v>
      </c>
      <c r="F897" s="82">
        <f t="shared" si="74"/>
        <v>0</v>
      </c>
    </row>
    <row r="898" spans="1:6" x14ac:dyDescent="0.25">
      <c r="A898" s="61">
        <v>36</v>
      </c>
      <c r="B898" s="61">
        <v>13760</v>
      </c>
      <c r="C898" s="96" t="s">
        <v>51</v>
      </c>
      <c r="D898" s="57"/>
      <c r="E898" s="58">
        <v>0</v>
      </c>
      <c r="F898" s="82">
        <f t="shared" si="74"/>
        <v>0</v>
      </c>
    </row>
    <row r="899" spans="1:6" ht="24.75" x14ac:dyDescent="0.25">
      <c r="A899" s="61">
        <v>37</v>
      </c>
      <c r="B899" s="61">
        <v>13780</v>
      </c>
      <c r="C899" s="96" t="s">
        <v>164</v>
      </c>
      <c r="D899" s="57">
        <v>256.98</v>
      </c>
      <c r="E899" s="58">
        <v>1287.8</v>
      </c>
      <c r="F899" s="82">
        <f t="shared" si="74"/>
        <v>-1030.82</v>
      </c>
    </row>
    <row r="900" spans="1:6" ht="24.75" x14ac:dyDescent="0.25">
      <c r="A900" s="61">
        <v>38</v>
      </c>
      <c r="B900" s="61">
        <v>13810</v>
      </c>
      <c r="C900" s="96" t="s">
        <v>165</v>
      </c>
      <c r="D900" s="57"/>
      <c r="E900" s="58">
        <v>0</v>
      </c>
      <c r="F900" s="82">
        <f t="shared" si="74"/>
        <v>0</v>
      </c>
    </row>
    <row r="901" spans="1:6" x14ac:dyDescent="0.25">
      <c r="A901" s="61">
        <v>39</v>
      </c>
      <c r="B901" s="61">
        <v>13820</v>
      </c>
      <c r="C901" s="96" t="s">
        <v>90</v>
      </c>
      <c r="D901" s="57"/>
      <c r="E901" s="58">
        <v>0</v>
      </c>
      <c r="F901" s="82">
        <f t="shared" si="74"/>
        <v>0</v>
      </c>
    </row>
    <row r="902" spans="1:6" x14ac:dyDescent="0.25">
      <c r="A902" s="61">
        <v>40</v>
      </c>
      <c r="B902" s="61">
        <v>13950</v>
      </c>
      <c r="C902" s="96" t="s">
        <v>52</v>
      </c>
      <c r="D902" s="57"/>
      <c r="E902" s="58">
        <v>0</v>
      </c>
      <c r="F902" s="82">
        <f t="shared" si="74"/>
        <v>0</v>
      </c>
    </row>
    <row r="903" spans="1:6" x14ac:dyDescent="0.25">
      <c r="A903" s="61">
        <v>41</v>
      </c>
      <c r="B903" s="61">
        <v>13951</v>
      </c>
      <c r="C903" s="96" t="s">
        <v>52</v>
      </c>
      <c r="D903" s="57"/>
      <c r="E903" s="58">
        <v>156.88999999999999</v>
      </c>
      <c r="F903" s="82">
        <f t="shared" si="74"/>
        <v>-156.88999999999999</v>
      </c>
    </row>
    <row r="904" spans="1:6" ht="24.75" x14ac:dyDescent="0.25">
      <c r="A904" s="61"/>
      <c r="B904" s="61">
        <v>13952</v>
      </c>
      <c r="C904" s="96" t="s">
        <v>180</v>
      </c>
      <c r="D904" s="57"/>
      <c r="E904" s="58">
        <v>0</v>
      </c>
      <c r="F904" s="82">
        <f t="shared" si="74"/>
        <v>0</v>
      </c>
    </row>
    <row r="905" spans="1:6" ht="24.75" x14ac:dyDescent="0.25">
      <c r="A905" s="61">
        <v>42</v>
      </c>
      <c r="B905" s="61">
        <v>13954</v>
      </c>
      <c r="C905" s="96" t="s">
        <v>100</v>
      </c>
      <c r="D905" s="57"/>
      <c r="E905" s="58">
        <v>0</v>
      </c>
      <c r="F905" s="82">
        <f t="shared" si="74"/>
        <v>0</v>
      </c>
    </row>
    <row r="906" spans="1:6" ht="24.75" x14ac:dyDescent="0.25">
      <c r="A906" s="61">
        <v>43</v>
      </c>
      <c r="B906" s="61">
        <v>14010</v>
      </c>
      <c r="C906" s="96" t="s">
        <v>166</v>
      </c>
      <c r="D906" s="57"/>
      <c r="E906" s="58">
        <v>934.7</v>
      </c>
      <c r="F906" s="82">
        <f t="shared" si="74"/>
        <v>-934.7</v>
      </c>
    </row>
    <row r="907" spans="1:6" ht="24.75" x14ac:dyDescent="0.25">
      <c r="A907" s="61">
        <v>44</v>
      </c>
      <c r="B907" s="61">
        <v>14022</v>
      </c>
      <c r="C907" s="96" t="s">
        <v>101</v>
      </c>
      <c r="D907" s="57"/>
      <c r="E907" s="58">
        <v>0</v>
      </c>
      <c r="F907" s="82">
        <f t="shared" si="74"/>
        <v>0</v>
      </c>
    </row>
    <row r="908" spans="1:6" ht="24.75" x14ac:dyDescent="0.25">
      <c r="A908" s="61">
        <v>45</v>
      </c>
      <c r="B908" s="61">
        <v>14023</v>
      </c>
      <c r="C908" s="96" t="s">
        <v>167</v>
      </c>
      <c r="D908" s="57"/>
      <c r="E908" s="58">
        <v>0</v>
      </c>
      <c r="F908" s="82">
        <f t="shared" si="74"/>
        <v>0</v>
      </c>
    </row>
    <row r="909" spans="1:6" ht="24.75" x14ac:dyDescent="0.25">
      <c r="A909" s="61">
        <v>46</v>
      </c>
      <c r="B909" s="61">
        <v>14024</v>
      </c>
      <c r="C909" s="96" t="s">
        <v>53</v>
      </c>
      <c r="D909" s="57"/>
      <c r="E909" s="58">
        <v>0</v>
      </c>
      <c r="F909" s="82">
        <f t="shared" si="74"/>
        <v>0</v>
      </c>
    </row>
    <row r="910" spans="1:6" ht="24.75" x14ac:dyDescent="0.25">
      <c r="A910" s="61">
        <v>47</v>
      </c>
      <c r="B910" s="61">
        <v>14026</v>
      </c>
      <c r="C910" s="96" t="s">
        <v>168</v>
      </c>
      <c r="D910" s="57"/>
      <c r="E910" s="58">
        <v>0</v>
      </c>
      <c r="F910" s="82">
        <f t="shared" si="74"/>
        <v>0</v>
      </c>
    </row>
    <row r="911" spans="1:6" ht="24.75" x14ac:dyDescent="0.25">
      <c r="A911" s="61"/>
      <c r="B911" s="54">
        <v>14027</v>
      </c>
      <c r="C911" s="98" t="s">
        <v>181</v>
      </c>
      <c r="D911" s="57"/>
      <c r="E911" s="58">
        <v>0</v>
      </c>
      <c r="F911" s="82">
        <f t="shared" si="74"/>
        <v>0</v>
      </c>
    </row>
    <row r="912" spans="1:6" x14ac:dyDescent="0.25">
      <c r="A912" s="61"/>
      <c r="B912" s="54">
        <v>14030</v>
      </c>
      <c r="C912" s="54" t="s">
        <v>130</v>
      </c>
      <c r="D912" s="57"/>
      <c r="E912" s="58">
        <v>0</v>
      </c>
      <c r="F912" s="82">
        <f t="shared" si="74"/>
        <v>0</v>
      </c>
    </row>
    <row r="913" spans="1:6" ht="24.75" x14ac:dyDescent="0.25">
      <c r="A913" s="61">
        <v>48</v>
      </c>
      <c r="B913" s="61">
        <v>14032</v>
      </c>
      <c r="C913" s="96" t="s">
        <v>178</v>
      </c>
      <c r="D913" s="57"/>
      <c r="E913" s="58">
        <v>0</v>
      </c>
      <c r="F913" s="82">
        <f t="shared" si="74"/>
        <v>0</v>
      </c>
    </row>
    <row r="914" spans="1:6" x14ac:dyDescent="0.25">
      <c r="A914" s="61">
        <v>49</v>
      </c>
      <c r="B914" s="61">
        <v>14040</v>
      </c>
      <c r="C914" s="96" t="s">
        <v>54</v>
      </c>
      <c r="D914" s="57"/>
      <c r="E914" s="58">
        <v>0</v>
      </c>
      <c r="F914" s="82">
        <f t="shared" si="74"/>
        <v>0</v>
      </c>
    </row>
    <row r="915" spans="1:6" x14ac:dyDescent="0.25">
      <c r="A915" s="61">
        <v>50</v>
      </c>
      <c r="B915" s="61">
        <v>14050</v>
      </c>
      <c r="C915" s="96" t="s">
        <v>55</v>
      </c>
      <c r="D915" s="57"/>
      <c r="E915" s="58">
        <v>0</v>
      </c>
      <c r="F915" s="82">
        <f t="shared" si="74"/>
        <v>0</v>
      </c>
    </row>
    <row r="916" spans="1:6" ht="36.75" x14ac:dyDescent="0.25">
      <c r="A916" s="61">
        <v>51</v>
      </c>
      <c r="B916" s="61">
        <v>14060</v>
      </c>
      <c r="C916" s="96" t="s">
        <v>102</v>
      </c>
      <c r="D916" s="57"/>
      <c r="E916" s="58">
        <v>0</v>
      </c>
      <c r="F916" s="82">
        <f t="shared" si="74"/>
        <v>0</v>
      </c>
    </row>
    <row r="917" spans="1:6" x14ac:dyDescent="0.25">
      <c r="A917" s="61">
        <v>52</v>
      </c>
      <c r="B917" s="61">
        <v>14210</v>
      </c>
      <c r="C917" s="96" t="s">
        <v>56</v>
      </c>
      <c r="D917" s="57"/>
      <c r="E917" s="58">
        <v>0</v>
      </c>
      <c r="F917" s="82">
        <f t="shared" si="74"/>
        <v>0</v>
      </c>
    </row>
    <row r="918" spans="1:6" ht="24.75" x14ac:dyDescent="0.25">
      <c r="A918" s="61">
        <v>53</v>
      </c>
      <c r="B918" s="55">
        <v>14230</v>
      </c>
      <c r="C918" s="96" t="s">
        <v>57</v>
      </c>
      <c r="D918" s="57"/>
      <c r="E918" s="58">
        <v>0</v>
      </c>
      <c r="F918" s="82">
        <f t="shared" si="74"/>
        <v>0</v>
      </c>
    </row>
    <row r="919" spans="1:6" ht="24.75" x14ac:dyDescent="0.25">
      <c r="A919" s="61">
        <v>54</v>
      </c>
      <c r="B919" s="61">
        <v>14310</v>
      </c>
      <c r="C919" s="96" t="s">
        <v>103</v>
      </c>
      <c r="D919" s="57"/>
      <c r="E919" s="58">
        <v>0</v>
      </c>
      <c r="F919" s="82">
        <f t="shared" si="74"/>
        <v>0</v>
      </c>
    </row>
    <row r="920" spans="1:6" x14ac:dyDescent="0.25">
      <c r="A920" s="54"/>
      <c r="B920" s="54">
        <v>14410</v>
      </c>
      <c r="C920" s="61" t="s">
        <v>58</v>
      </c>
      <c r="D920" s="57"/>
      <c r="E920" s="58">
        <v>0</v>
      </c>
      <c r="F920" s="82">
        <f t="shared" si="74"/>
        <v>0</v>
      </c>
    </row>
    <row r="921" spans="1:6" x14ac:dyDescent="0.25">
      <c r="A921" s="54"/>
      <c r="B921" s="54">
        <v>14415</v>
      </c>
      <c r="C921" s="61" t="s">
        <v>182</v>
      </c>
      <c r="D921" s="57"/>
      <c r="E921" s="58">
        <v>0</v>
      </c>
      <c r="F921" s="82">
        <f t="shared" si="74"/>
        <v>0</v>
      </c>
    </row>
    <row r="922" spans="1:6" x14ac:dyDescent="0.25">
      <c r="A922" s="59"/>
      <c r="B922" s="59" t="s">
        <v>59</v>
      </c>
      <c r="C922" s="97" t="s">
        <v>60</v>
      </c>
      <c r="D922" s="60">
        <f>SUM(D872:D921)</f>
        <v>5334.68</v>
      </c>
      <c r="E922" s="60">
        <f>SUM(E872:E921)</f>
        <v>4008.2200000000003</v>
      </c>
      <c r="F922" s="60">
        <f>SUM(F872:F919)</f>
        <v>1326.4600000000003</v>
      </c>
    </row>
    <row r="923" spans="1:6" x14ac:dyDescent="0.25">
      <c r="A923" s="134">
        <v>55</v>
      </c>
      <c r="B923" s="135">
        <v>13210</v>
      </c>
      <c r="C923" s="136" t="s">
        <v>61</v>
      </c>
      <c r="D923" s="57"/>
      <c r="E923" s="58">
        <v>0</v>
      </c>
      <c r="F923" s="137">
        <f>D923-E923</f>
        <v>0</v>
      </c>
    </row>
    <row r="924" spans="1:6" x14ac:dyDescent="0.25">
      <c r="A924" s="138">
        <v>56</v>
      </c>
      <c r="B924" s="139">
        <v>13220</v>
      </c>
      <c r="C924" s="140" t="s">
        <v>62</v>
      </c>
      <c r="D924" s="62"/>
      <c r="E924" s="58">
        <v>0</v>
      </c>
      <c r="F924" s="137">
        <f t="shared" ref="F924:F926" si="75">D924-E924</f>
        <v>0</v>
      </c>
    </row>
    <row r="925" spans="1:6" x14ac:dyDescent="0.25">
      <c r="A925" s="134">
        <v>57</v>
      </c>
      <c r="B925" s="135">
        <v>13230</v>
      </c>
      <c r="C925" s="136" t="s">
        <v>63</v>
      </c>
      <c r="D925" s="57"/>
      <c r="E925" s="58">
        <v>0</v>
      </c>
      <c r="F925" s="137">
        <f t="shared" si="75"/>
        <v>0</v>
      </c>
    </row>
    <row r="926" spans="1:6" x14ac:dyDescent="0.25">
      <c r="A926" s="138">
        <v>58</v>
      </c>
      <c r="B926" s="141">
        <v>13250</v>
      </c>
      <c r="C926" s="140" t="s">
        <v>64</v>
      </c>
      <c r="D926" s="63"/>
      <c r="E926" s="58">
        <v>0</v>
      </c>
      <c r="F926" s="137">
        <f t="shared" si="75"/>
        <v>0</v>
      </c>
    </row>
    <row r="927" spans="1:6" x14ac:dyDescent="0.25">
      <c r="A927" s="71"/>
      <c r="B927" s="59" t="s">
        <v>65</v>
      </c>
      <c r="C927" s="97" t="s">
        <v>66</v>
      </c>
      <c r="D927" s="60">
        <f>SUM(D923:D926)</f>
        <v>0</v>
      </c>
      <c r="E927" s="60">
        <f>SUM(E923:E926)</f>
        <v>0</v>
      </c>
      <c r="F927" s="60">
        <f>SUM(F923:F926)</f>
        <v>0</v>
      </c>
    </row>
    <row r="928" spans="1:6" x14ac:dyDescent="0.25">
      <c r="A928" s="135">
        <v>59</v>
      </c>
      <c r="B928" s="135">
        <v>21110</v>
      </c>
      <c r="C928" s="135" t="s">
        <v>123</v>
      </c>
      <c r="D928" s="57"/>
      <c r="E928" s="58">
        <v>0</v>
      </c>
      <c r="F928" s="137">
        <f t="shared" ref="F928:F931" si="76">D928-E928</f>
        <v>0</v>
      </c>
    </row>
    <row r="929" spans="1:6" x14ac:dyDescent="0.25">
      <c r="A929" s="135"/>
      <c r="B929" s="135">
        <v>21200</v>
      </c>
      <c r="C929" s="135" t="s">
        <v>67</v>
      </c>
      <c r="D929" s="57"/>
      <c r="E929" s="58">
        <v>0</v>
      </c>
      <c r="F929" s="137">
        <f t="shared" si="76"/>
        <v>0</v>
      </c>
    </row>
    <row r="930" spans="1:6" ht="24.75" x14ac:dyDescent="0.25">
      <c r="A930" s="135">
        <v>59</v>
      </c>
      <c r="B930" s="135">
        <v>22202</v>
      </c>
      <c r="C930" s="136" t="s">
        <v>104</v>
      </c>
      <c r="D930" s="57">
        <v>59068.26</v>
      </c>
      <c r="E930" s="58">
        <f>53672.5+11986.5</f>
        <v>65659</v>
      </c>
      <c r="F930" s="137">
        <f t="shared" si="76"/>
        <v>-6590.739999999998</v>
      </c>
    </row>
    <row r="931" spans="1:6" x14ac:dyDescent="0.25">
      <c r="A931" s="135">
        <v>60</v>
      </c>
      <c r="B931" s="135">
        <v>22300</v>
      </c>
      <c r="C931" s="136" t="s">
        <v>169</v>
      </c>
      <c r="D931" s="57"/>
      <c r="E931" s="58">
        <v>0</v>
      </c>
      <c r="F931" s="137">
        <f t="shared" si="76"/>
        <v>0</v>
      </c>
    </row>
    <row r="932" spans="1:6" ht="24.75" x14ac:dyDescent="0.25">
      <c r="A932" s="59"/>
      <c r="B932" s="59" t="s">
        <v>68</v>
      </c>
      <c r="C932" s="97" t="s">
        <v>69</v>
      </c>
      <c r="D932" s="60">
        <f>SUM(D928:D931)</f>
        <v>59068.26</v>
      </c>
      <c r="E932" s="60">
        <f>SUM(E928:E931)</f>
        <v>65659</v>
      </c>
      <c r="F932" s="60">
        <f>SUM(F928:F931)</f>
        <v>-6590.739999999998</v>
      </c>
    </row>
    <row r="933" spans="1:6" x14ac:dyDescent="0.25">
      <c r="A933" s="142">
        <v>61</v>
      </c>
      <c r="B933" s="142">
        <v>31110</v>
      </c>
      <c r="C933" s="140" t="s">
        <v>131</v>
      </c>
      <c r="D933" s="64"/>
      <c r="E933" s="58">
        <v>0</v>
      </c>
      <c r="F933" s="137">
        <f t="shared" ref="F933:F936" si="77">D933-E933</f>
        <v>0</v>
      </c>
    </row>
    <row r="934" spans="1:6" x14ac:dyDescent="0.25">
      <c r="A934" s="142">
        <v>62</v>
      </c>
      <c r="B934" s="142">
        <v>31121</v>
      </c>
      <c r="C934" s="140" t="s">
        <v>70</v>
      </c>
      <c r="D934" s="64"/>
      <c r="E934" s="58">
        <v>0</v>
      </c>
      <c r="F934" s="137">
        <f t="shared" si="77"/>
        <v>0</v>
      </c>
    </row>
    <row r="935" spans="1:6" x14ac:dyDescent="0.25">
      <c r="A935" s="142">
        <v>63</v>
      </c>
      <c r="B935" s="142">
        <v>31123</v>
      </c>
      <c r="C935" s="140" t="s">
        <v>170</v>
      </c>
      <c r="D935" s="64"/>
      <c r="E935" s="58">
        <v>0</v>
      </c>
      <c r="F935" s="137">
        <f t="shared" si="77"/>
        <v>0</v>
      </c>
    </row>
    <row r="936" spans="1:6" x14ac:dyDescent="0.25">
      <c r="A936" s="142">
        <v>64</v>
      </c>
      <c r="B936" s="142">
        <v>31126</v>
      </c>
      <c r="C936" s="140" t="s">
        <v>171</v>
      </c>
      <c r="D936" s="57"/>
      <c r="E936" s="58">
        <v>0</v>
      </c>
      <c r="F936" s="137">
        <f t="shared" si="77"/>
        <v>0</v>
      </c>
    </row>
    <row r="937" spans="1:6" x14ac:dyDescent="0.25">
      <c r="A937" s="142"/>
      <c r="B937" s="142">
        <v>31129</v>
      </c>
      <c r="C937" s="140" t="s">
        <v>184</v>
      </c>
      <c r="D937" s="57"/>
      <c r="E937" s="58">
        <v>0</v>
      </c>
      <c r="F937" s="137"/>
    </row>
    <row r="938" spans="1:6" x14ac:dyDescent="0.25">
      <c r="A938" s="142">
        <v>65</v>
      </c>
      <c r="B938" s="142">
        <v>31230</v>
      </c>
      <c r="C938" s="140" t="s">
        <v>71</v>
      </c>
      <c r="D938" s="57"/>
      <c r="E938" s="58">
        <v>0</v>
      </c>
      <c r="F938" s="137">
        <f t="shared" ref="F938:F942" si="78">D938-E938</f>
        <v>0</v>
      </c>
    </row>
    <row r="939" spans="1:6" x14ac:dyDescent="0.25">
      <c r="A939" s="142">
        <v>66</v>
      </c>
      <c r="B939" s="142">
        <v>31240</v>
      </c>
      <c r="C939" s="140" t="s">
        <v>105</v>
      </c>
      <c r="D939" s="57"/>
      <c r="E939" s="58">
        <v>0</v>
      </c>
      <c r="F939" s="137">
        <f t="shared" si="78"/>
        <v>0</v>
      </c>
    </row>
    <row r="940" spans="1:6" x14ac:dyDescent="0.25">
      <c r="A940" s="142">
        <v>67</v>
      </c>
      <c r="B940" s="142">
        <v>31250</v>
      </c>
      <c r="C940" s="140" t="s">
        <v>172</v>
      </c>
      <c r="D940" s="57"/>
      <c r="E940" s="58">
        <v>0</v>
      </c>
      <c r="F940" s="137">
        <f t="shared" si="78"/>
        <v>0</v>
      </c>
    </row>
    <row r="941" spans="1:6" x14ac:dyDescent="0.25">
      <c r="A941" s="142">
        <v>68</v>
      </c>
      <c r="B941" s="143">
        <v>31260</v>
      </c>
      <c r="C941" s="144" t="s">
        <v>106</v>
      </c>
      <c r="D941" s="57"/>
      <c r="E941" s="58">
        <v>0</v>
      </c>
      <c r="F941" s="137">
        <f t="shared" si="78"/>
        <v>0</v>
      </c>
    </row>
    <row r="942" spans="1:6" ht="24.75" x14ac:dyDescent="0.25">
      <c r="A942" s="142">
        <v>69</v>
      </c>
      <c r="B942" s="142">
        <v>31510</v>
      </c>
      <c r="C942" s="140" t="s">
        <v>173</v>
      </c>
      <c r="D942" s="57"/>
      <c r="E942" s="58">
        <v>0</v>
      </c>
      <c r="F942" s="137">
        <f t="shared" si="78"/>
        <v>0</v>
      </c>
    </row>
    <row r="943" spans="1:6" x14ac:dyDescent="0.25">
      <c r="A943" s="142"/>
      <c r="B943" s="142">
        <v>31690</v>
      </c>
      <c r="C943" s="140" t="s">
        <v>183</v>
      </c>
      <c r="D943" s="57"/>
      <c r="E943" s="58">
        <v>0</v>
      </c>
      <c r="F943" s="137"/>
    </row>
    <row r="944" spans="1:6" x14ac:dyDescent="0.25">
      <c r="A944" s="142">
        <v>70</v>
      </c>
      <c r="B944" s="143">
        <v>32110</v>
      </c>
      <c r="C944" s="145" t="s">
        <v>107</v>
      </c>
      <c r="D944" s="57"/>
      <c r="E944" s="58">
        <v>0</v>
      </c>
      <c r="F944" s="137">
        <f t="shared" ref="F944:F948" si="79">D944-E944</f>
        <v>0</v>
      </c>
    </row>
    <row r="945" spans="1:6" x14ac:dyDescent="0.25">
      <c r="A945" s="142">
        <v>71</v>
      </c>
      <c r="B945" s="142">
        <v>32111</v>
      </c>
      <c r="C945" s="140" t="s">
        <v>174</v>
      </c>
      <c r="D945" s="57">
        <v>110000</v>
      </c>
      <c r="E945" s="58">
        <v>0</v>
      </c>
      <c r="F945" s="137">
        <f t="shared" si="79"/>
        <v>110000</v>
      </c>
    </row>
    <row r="946" spans="1:6" ht="24" x14ac:dyDescent="0.25">
      <c r="A946" s="142">
        <v>72</v>
      </c>
      <c r="B946" s="143">
        <v>32140</v>
      </c>
      <c r="C946" s="145" t="s">
        <v>175</v>
      </c>
      <c r="D946" s="57"/>
      <c r="E946" s="58">
        <v>0</v>
      </c>
      <c r="F946" s="137">
        <f t="shared" si="79"/>
        <v>0</v>
      </c>
    </row>
    <row r="947" spans="1:6" ht="24" x14ac:dyDescent="0.25">
      <c r="A947" s="142">
        <v>73</v>
      </c>
      <c r="B947" s="143">
        <v>34000</v>
      </c>
      <c r="C947" s="145" t="s">
        <v>132</v>
      </c>
      <c r="D947" s="57"/>
      <c r="E947" s="58">
        <v>0</v>
      </c>
      <c r="F947" s="137">
        <f t="shared" si="79"/>
        <v>0</v>
      </c>
    </row>
    <row r="948" spans="1:6" x14ac:dyDescent="0.25">
      <c r="A948" s="59"/>
      <c r="B948" s="59" t="s">
        <v>72</v>
      </c>
      <c r="C948" s="97" t="s">
        <v>73</v>
      </c>
      <c r="D948" s="60">
        <f>SUM(D933:D947)</f>
        <v>110000</v>
      </c>
      <c r="E948" s="60">
        <f>SUM(E933:E947)</f>
        <v>0</v>
      </c>
      <c r="F948" s="83">
        <f t="shared" si="79"/>
        <v>110000</v>
      </c>
    </row>
    <row r="949" spans="1:6" x14ac:dyDescent="0.25">
      <c r="A949" s="65" t="s">
        <v>74</v>
      </c>
      <c r="B949" s="66"/>
      <c r="C949" s="67"/>
      <c r="D949" s="68">
        <f>D871+D922+D927+D932+D948</f>
        <v>199697.27000000002</v>
      </c>
      <c r="E949" s="68">
        <f>E871+E922+E927+E932+E948</f>
        <v>99953.57</v>
      </c>
      <c r="F949" s="68">
        <f>D949-E949</f>
        <v>99743.700000000012</v>
      </c>
    </row>
    <row r="951" spans="1:6" x14ac:dyDescent="0.25">
      <c r="A951" s="128" t="s">
        <v>250</v>
      </c>
      <c r="B951" s="129"/>
      <c r="C951" s="129"/>
      <c r="D951" s="129"/>
      <c r="E951" s="129"/>
      <c r="F951" s="130"/>
    </row>
    <row r="952" spans="1:6" ht="36.75" x14ac:dyDescent="0.25">
      <c r="A952" s="69" t="s">
        <v>12</v>
      </c>
      <c r="B952" s="53" t="s">
        <v>31</v>
      </c>
      <c r="C952" s="53" t="s">
        <v>5</v>
      </c>
      <c r="D952" s="80" t="s">
        <v>177</v>
      </c>
      <c r="E952" s="80" t="s">
        <v>176</v>
      </c>
      <c r="F952" s="81" t="s">
        <v>32</v>
      </c>
    </row>
    <row r="953" spans="1:6" x14ac:dyDescent="0.25">
      <c r="A953" s="61">
        <v>1</v>
      </c>
      <c r="B953" s="61">
        <v>11111</v>
      </c>
      <c r="C953" s="96" t="s">
        <v>33</v>
      </c>
      <c r="D953" s="57">
        <v>30002.799999999999</v>
      </c>
      <c r="E953" s="58">
        <v>26327.3</v>
      </c>
      <c r="F953" s="82">
        <f>D953-E953</f>
        <v>3675.5</v>
      </c>
    </row>
    <row r="954" spans="1:6" ht="24.75" x14ac:dyDescent="0.25">
      <c r="A954" s="61">
        <v>2</v>
      </c>
      <c r="B954" s="61">
        <v>11121</v>
      </c>
      <c r="C954" s="96" t="s">
        <v>108</v>
      </c>
      <c r="D954" s="57">
        <v>1996.85</v>
      </c>
      <c r="E954" s="58">
        <v>1750.01</v>
      </c>
      <c r="F954" s="82">
        <f t="shared" ref="F954:F959" si="80">D954-E954</f>
        <v>246.83999999999992</v>
      </c>
    </row>
    <row r="955" spans="1:6" ht="24.75" x14ac:dyDescent="0.25">
      <c r="A955" s="61">
        <v>3</v>
      </c>
      <c r="B955" s="61">
        <v>11131</v>
      </c>
      <c r="C955" s="96" t="s">
        <v>109</v>
      </c>
      <c r="D955" s="57">
        <v>1783.61</v>
      </c>
      <c r="E955" s="58">
        <v>1548.25</v>
      </c>
      <c r="F955" s="82">
        <f t="shared" si="80"/>
        <v>235.3599999999999</v>
      </c>
    </row>
    <row r="956" spans="1:6" x14ac:dyDescent="0.25">
      <c r="A956" s="61">
        <v>4</v>
      </c>
      <c r="B956" s="61">
        <v>11151</v>
      </c>
      <c r="C956" s="96" t="s">
        <v>110</v>
      </c>
      <c r="D956" s="57">
        <v>59.22</v>
      </c>
      <c r="E956" s="58">
        <v>85.29</v>
      </c>
      <c r="F956" s="82">
        <f t="shared" si="80"/>
        <v>-26.070000000000007</v>
      </c>
    </row>
    <row r="957" spans="1:6" x14ac:dyDescent="0.25">
      <c r="A957" s="61">
        <v>5</v>
      </c>
      <c r="B957" s="61">
        <v>11152</v>
      </c>
      <c r="C957" s="96" t="s">
        <v>114</v>
      </c>
      <c r="D957" s="57"/>
      <c r="E957" s="58">
        <v>0</v>
      </c>
      <c r="F957" s="82">
        <f t="shared" si="80"/>
        <v>0</v>
      </c>
    </row>
    <row r="958" spans="1:6" x14ac:dyDescent="0.25">
      <c r="A958" s="61">
        <v>6</v>
      </c>
      <c r="B958" s="61">
        <v>11211</v>
      </c>
      <c r="C958" s="96" t="s">
        <v>111</v>
      </c>
      <c r="D958" s="57">
        <v>1021.94</v>
      </c>
      <c r="E958" s="58">
        <v>1253.95</v>
      </c>
      <c r="F958" s="82">
        <f t="shared" si="80"/>
        <v>-232.01</v>
      </c>
    </row>
    <row r="959" spans="1:6" ht="24.75" x14ac:dyDescent="0.25">
      <c r="A959" s="61">
        <v>7</v>
      </c>
      <c r="B959" s="61">
        <v>11311</v>
      </c>
      <c r="C959" s="96" t="s">
        <v>112</v>
      </c>
      <c r="D959" s="57">
        <v>1783.61</v>
      </c>
      <c r="E959" s="58">
        <v>1548.25</v>
      </c>
      <c r="F959" s="82">
        <f t="shared" si="80"/>
        <v>235.3599999999999</v>
      </c>
    </row>
    <row r="960" spans="1:6" ht="24.75" x14ac:dyDescent="0.25">
      <c r="A960" s="61">
        <v>8</v>
      </c>
      <c r="B960" s="61">
        <v>11411</v>
      </c>
      <c r="C960" s="96" t="s">
        <v>115</v>
      </c>
      <c r="D960" s="57"/>
      <c r="E960" s="58">
        <v>0</v>
      </c>
      <c r="F960" s="82">
        <f>D960-E960</f>
        <v>0</v>
      </c>
    </row>
    <row r="961" spans="1:6" x14ac:dyDescent="0.25">
      <c r="A961" s="61">
        <v>9</v>
      </c>
      <c r="B961" s="61">
        <v>11416</v>
      </c>
      <c r="C961" s="96" t="s">
        <v>116</v>
      </c>
      <c r="D961" s="57">
        <v>349.65</v>
      </c>
      <c r="E961" s="58">
        <v>0</v>
      </c>
      <c r="F961" s="82">
        <f>D961-E961</f>
        <v>349.65</v>
      </c>
    </row>
    <row r="962" spans="1:6" ht="24.75" x14ac:dyDescent="0.25">
      <c r="A962" s="61">
        <v>10</v>
      </c>
      <c r="B962" s="61">
        <v>11418</v>
      </c>
      <c r="C962" s="96" t="s">
        <v>124</v>
      </c>
      <c r="D962" s="57"/>
      <c r="E962" s="58">
        <v>0</v>
      </c>
      <c r="F962" s="82">
        <f>D962-E962</f>
        <v>0</v>
      </c>
    </row>
    <row r="963" spans="1:6" ht="36.75" x14ac:dyDescent="0.25">
      <c r="A963" s="61">
        <v>11</v>
      </c>
      <c r="B963" s="61">
        <v>11431</v>
      </c>
      <c r="C963" s="96" t="s">
        <v>117</v>
      </c>
      <c r="D963" s="57">
        <v>458.03</v>
      </c>
      <c r="E963" s="58">
        <v>0</v>
      </c>
      <c r="F963" s="82">
        <f>D963-E963</f>
        <v>458.03</v>
      </c>
    </row>
    <row r="964" spans="1:6" x14ac:dyDescent="0.25">
      <c r="A964" s="61">
        <v>12</v>
      </c>
      <c r="B964" s="61">
        <v>11611</v>
      </c>
      <c r="C964" s="96" t="s">
        <v>113</v>
      </c>
      <c r="D964" s="57"/>
      <c r="E964" s="58">
        <v>0</v>
      </c>
      <c r="F964" s="82">
        <f t="shared" ref="F964:F965" si="81">D964-E964</f>
        <v>0</v>
      </c>
    </row>
    <row r="965" spans="1:6" ht="24.75" x14ac:dyDescent="0.25">
      <c r="A965" s="54">
        <v>13</v>
      </c>
      <c r="B965" s="54">
        <v>11900</v>
      </c>
      <c r="C965" s="98" t="s">
        <v>34</v>
      </c>
      <c r="D965" s="57">
        <v>0</v>
      </c>
      <c r="E965" s="58">
        <v>0</v>
      </c>
      <c r="F965" s="82">
        <f t="shared" si="81"/>
        <v>0</v>
      </c>
    </row>
    <row r="966" spans="1:6" x14ac:dyDescent="0.25">
      <c r="A966" s="59"/>
      <c r="B966" s="59" t="s">
        <v>35</v>
      </c>
      <c r="C966" s="97" t="s">
        <v>36</v>
      </c>
      <c r="D966" s="60">
        <f>SUM(D953:D965)</f>
        <v>37455.71</v>
      </c>
      <c r="E966" s="60">
        <f>SUM(E953:E965)</f>
        <v>32513.05</v>
      </c>
      <c r="F966" s="60">
        <f>SUM(F953:F965)</f>
        <v>4942.6599999999989</v>
      </c>
    </row>
    <row r="967" spans="1:6" ht="24.75" x14ac:dyDescent="0.25">
      <c r="A967" s="61">
        <v>13</v>
      </c>
      <c r="B967" s="61">
        <v>13140</v>
      </c>
      <c r="C967" s="96" t="s">
        <v>125</v>
      </c>
      <c r="D967" s="57">
        <v>0</v>
      </c>
      <c r="E967" s="58">
        <v>0</v>
      </c>
      <c r="F967" s="82">
        <f t="shared" ref="F967:F1016" si="82">D967-E967</f>
        <v>0</v>
      </c>
    </row>
    <row r="968" spans="1:6" ht="36.75" x14ac:dyDescent="0.25">
      <c r="A968" s="61">
        <v>14</v>
      </c>
      <c r="B968" s="61">
        <v>13141</v>
      </c>
      <c r="C968" s="96" t="s">
        <v>163</v>
      </c>
      <c r="D968" s="57">
        <v>0</v>
      </c>
      <c r="E968" s="58">
        <v>0</v>
      </c>
      <c r="F968" s="82">
        <f t="shared" si="82"/>
        <v>0</v>
      </c>
    </row>
    <row r="969" spans="1:6" x14ac:dyDescent="0.25">
      <c r="A969" s="61"/>
      <c r="B969" s="61">
        <v>13142</v>
      </c>
      <c r="C969" s="89" t="s">
        <v>126</v>
      </c>
      <c r="D969" s="57">
        <v>0</v>
      </c>
      <c r="E969" s="58">
        <v>0</v>
      </c>
      <c r="F969" s="82">
        <f t="shared" si="82"/>
        <v>0</v>
      </c>
    </row>
    <row r="970" spans="1:6" ht="36.75" x14ac:dyDescent="0.25">
      <c r="A970" s="61">
        <v>15</v>
      </c>
      <c r="B970" s="61">
        <v>13143</v>
      </c>
      <c r="C970" s="96" t="s">
        <v>127</v>
      </c>
      <c r="D970" s="57"/>
      <c r="E970" s="58">
        <v>0</v>
      </c>
      <c r="F970" s="82">
        <f t="shared" si="82"/>
        <v>0</v>
      </c>
    </row>
    <row r="971" spans="1:6" x14ac:dyDescent="0.25">
      <c r="A971" s="61">
        <v>16</v>
      </c>
      <c r="B971" s="61">
        <v>13310</v>
      </c>
      <c r="C971" s="96" t="s">
        <v>37</v>
      </c>
      <c r="D971" s="57"/>
      <c r="E971" s="58">
        <v>0</v>
      </c>
      <c r="F971" s="82">
        <f t="shared" si="82"/>
        <v>0</v>
      </c>
    </row>
    <row r="972" spans="1:6" x14ac:dyDescent="0.25">
      <c r="A972" s="61">
        <v>17</v>
      </c>
      <c r="B972" s="61">
        <v>13320</v>
      </c>
      <c r="C972" s="96" t="s">
        <v>38</v>
      </c>
      <c r="D972" s="57">
        <v>27.4</v>
      </c>
      <c r="E972" s="58">
        <v>85.41</v>
      </c>
      <c r="F972" s="82">
        <f t="shared" si="82"/>
        <v>-58.01</v>
      </c>
    </row>
    <row r="973" spans="1:6" x14ac:dyDescent="0.25">
      <c r="A973" s="61">
        <v>18</v>
      </c>
      <c r="B973" s="61">
        <v>13330</v>
      </c>
      <c r="C973" s="96" t="s">
        <v>39</v>
      </c>
      <c r="D973" s="57"/>
      <c r="E973" s="58">
        <v>0</v>
      </c>
      <c r="F973" s="82">
        <f t="shared" si="82"/>
        <v>0</v>
      </c>
    </row>
    <row r="974" spans="1:6" ht="24.75" x14ac:dyDescent="0.25">
      <c r="A974" s="61">
        <v>19</v>
      </c>
      <c r="B974" s="61">
        <v>13430</v>
      </c>
      <c r="C974" s="96" t="s">
        <v>89</v>
      </c>
      <c r="D974" s="57"/>
      <c r="E974" s="58">
        <v>0</v>
      </c>
      <c r="F974" s="82">
        <f t="shared" si="82"/>
        <v>0</v>
      </c>
    </row>
    <row r="975" spans="1:6" ht="36.75" x14ac:dyDescent="0.25">
      <c r="A975" s="61">
        <v>20</v>
      </c>
      <c r="B975" s="61">
        <v>13445</v>
      </c>
      <c r="C975" s="96" t="s">
        <v>96</v>
      </c>
      <c r="D975" s="57"/>
      <c r="E975" s="58">
        <v>406.5</v>
      </c>
      <c r="F975" s="82">
        <f t="shared" si="82"/>
        <v>-406.5</v>
      </c>
    </row>
    <row r="976" spans="1:6" ht="24.75" x14ac:dyDescent="0.25">
      <c r="A976" s="61">
        <v>21</v>
      </c>
      <c r="B976" s="61">
        <v>13450</v>
      </c>
      <c r="C976" s="96" t="s">
        <v>40</v>
      </c>
      <c r="D976" s="57">
        <v>837.4</v>
      </c>
      <c r="E976" s="58">
        <v>556.08000000000004</v>
      </c>
      <c r="F976" s="82">
        <f t="shared" si="82"/>
        <v>281.31999999999994</v>
      </c>
    </row>
    <row r="977" spans="1:6" x14ac:dyDescent="0.25">
      <c r="A977" s="61">
        <v>22</v>
      </c>
      <c r="B977" s="61">
        <v>13460</v>
      </c>
      <c r="C977" s="96" t="s">
        <v>41</v>
      </c>
      <c r="D977" s="57">
        <v>57</v>
      </c>
      <c r="E977" s="58">
        <v>0</v>
      </c>
      <c r="F977" s="82">
        <f t="shared" si="82"/>
        <v>57</v>
      </c>
    </row>
    <row r="978" spans="1:6" x14ac:dyDescent="0.25">
      <c r="A978" s="61">
        <v>23</v>
      </c>
      <c r="B978" s="61">
        <v>13470</v>
      </c>
      <c r="C978" s="96" t="s">
        <v>42</v>
      </c>
      <c r="D978" s="57"/>
      <c r="E978" s="58">
        <v>400</v>
      </c>
      <c r="F978" s="82">
        <f t="shared" si="82"/>
        <v>-400</v>
      </c>
    </row>
    <row r="979" spans="1:6" ht="24.75" x14ac:dyDescent="0.25">
      <c r="A979" s="61">
        <v>24</v>
      </c>
      <c r="B979" s="61">
        <v>13475</v>
      </c>
      <c r="C979" s="96" t="s">
        <v>97</v>
      </c>
      <c r="D979" s="57"/>
      <c r="E979" s="58">
        <v>0</v>
      </c>
      <c r="F979" s="82">
        <f t="shared" si="82"/>
        <v>0</v>
      </c>
    </row>
    <row r="980" spans="1:6" x14ac:dyDescent="0.25">
      <c r="A980" s="61">
        <v>25</v>
      </c>
      <c r="B980" s="61">
        <v>13480</v>
      </c>
      <c r="C980" s="96" t="s">
        <v>43</v>
      </c>
      <c r="D980" s="57"/>
      <c r="E980" s="58">
        <v>0</v>
      </c>
      <c r="F980" s="82">
        <f t="shared" si="82"/>
        <v>0</v>
      </c>
    </row>
    <row r="981" spans="1:6" x14ac:dyDescent="0.25">
      <c r="A981" s="61">
        <v>26</v>
      </c>
      <c r="B981" s="61">
        <v>13501</v>
      </c>
      <c r="C981" s="96" t="s">
        <v>44</v>
      </c>
      <c r="D981" s="57">
        <v>1163</v>
      </c>
      <c r="E981" s="58">
        <v>306</v>
      </c>
      <c r="F981" s="82">
        <f t="shared" si="82"/>
        <v>857</v>
      </c>
    </row>
    <row r="982" spans="1:6" x14ac:dyDescent="0.25">
      <c r="A982" s="61">
        <v>27</v>
      </c>
      <c r="B982" s="61">
        <v>13503</v>
      </c>
      <c r="C982" s="96" t="s">
        <v>98</v>
      </c>
      <c r="D982" s="57"/>
      <c r="E982" s="58">
        <v>1480</v>
      </c>
      <c r="F982" s="82">
        <f t="shared" si="82"/>
        <v>-1480</v>
      </c>
    </row>
    <row r="983" spans="1:6" x14ac:dyDescent="0.25">
      <c r="A983" s="61"/>
      <c r="B983" s="54">
        <v>13504</v>
      </c>
      <c r="C983" s="54" t="s">
        <v>128</v>
      </c>
      <c r="D983" s="57"/>
      <c r="E983" s="58">
        <v>0</v>
      </c>
      <c r="F983" s="82">
        <f t="shared" si="82"/>
        <v>0</v>
      </c>
    </row>
    <row r="984" spans="1:6" x14ac:dyDescent="0.25">
      <c r="A984" s="61">
        <v>28</v>
      </c>
      <c r="B984" s="61">
        <v>13509</v>
      </c>
      <c r="C984" s="96" t="s">
        <v>45</v>
      </c>
      <c r="D984" s="57"/>
      <c r="E984" s="58">
        <v>0</v>
      </c>
      <c r="F984" s="82">
        <f t="shared" si="82"/>
        <v>0</v>
      </c>
    </row>
    <row r="985" spans="1:6" x14ac:dyDescent="0.25">
      <c r="A985" s="61">
        <v>29</v>
      </c>
      <c r="B985" s="61">
        <v>13511</v>
      </c>
      <c r="C985" s="96" t="s">
        <v>129</v>
      </c>
      <c r="D985" s="57"/>
      <c r="E985" s="58">
        <v>0</v>
      </c>
      <c r="F985" s="82">
        <f t="shared" si="82"/>
        <v>0</v>
      </c>
    </row>
    <row r="986" spans="1:6" ht="24.75" x14ac:dyDescent="0.25">
      <c r="A986" s="61"/>
      <c r="B986" s="61">
        <v>13512</v>
      </c>
      <c r="C986" s="96" t="s">
        <v>179</v>
      </c>
      <c r="D986" s="57"/>
      <c r="E986" s="58">
        <v>0</v>
      </c>
      <c r="F986" s="82">
        <f t="shared" si="82"/>
        <v>0</v>
      </c>
    </row>
    <row r="987" spans="1:6" x14ac:dyDescent="0.25">
      <c r="A987" s="61">
        <v>30</v>
      </c>
      <c r="B987" s="61">
        <v>13610</v>
      </c>
      <c r="C987" s="96" t="s">
        <v>46</v>
      </c>
      <c r="D987" s="57">
        <v>740.96</v>
      </c>
      <c r="E987" s="58">
        <v>199.19</v>
      </c>
      <c r="F987" s="82">
        <f t="shared" si="82"/>
        <v>541.77</v>
      </c>
    </row>
    <row r="988" spans="1:6" ht="24.75" x14ac:dyDescent="0.25">
      <c r="A988" s="61">
        <v>31</v>
      </c>
      <c r="B988" s="61">
        <v>13611</v>
      </c>
      <c r="C988" s="96" t="s">
        <v>99</v>
      </c>
      <c r="D988" s="57"/>
      <c r="E988" s="58">
        <v>0</v>
      </c>
      <c r="F988" s="82">
        <f t="shared" si="82"/>
        <v>0</v>
      </c>
    </row>
    <row r="989" spans="1:6" ht="24.75" x14ac:dyDescent="0.25">
      <c r="A989" s="61">
        <v>32</v>
      </c>
      <c r="B989" s="61">
        <v>13620</v>
      </c>
      <c r="C989" s="96" t="s">
        <v>47</v>
      </c>
      <c r="D989" s="57">
        <v>1127.0999999999999</v>
      </c>
      <c r="E989" s="58">
        <v>248</v>
      </c>
      <c r="F989" s="82">
        <f t="shared" si="82"/>
        <v>879.09999999999991</v>
      </c>
    </row>
    <row r="990" spans="1:6" x14ac:dyDescent="0.25">
      <c r="A990" s="61">
        <v>33</v>
      </c>
      <c r="B990" s="61">
        <v>13630</v>
      </c>
      <c r="C990" s="96" t="s">
        <v>48</v>
      </c>
      <c r="D990" s="57">
        <v>0</v>
      </c>
      <c r="E990" s="58">
        <v>0</v>
      </c>
      <c r="F990" s="82">
        <f t="shared" si="82"/>
        <v>0</v>
      </c>
    </row>
    <row r="991" spans="1:6" x14ac:dyDescent="0.25">
      <c r="A991" s="61">
        <v>34</v>
      </c>
      <c r="B991" s="61">
        <v>13640</v>
      </c>
      <c r="C991" s="96" t="s">
        <v>49</v>
      </c>
      <c r="D991" s="57"/>
      <c r="E991" s="58">
        <v>0</v>
      </c>
      <c r="F991" s="82">
        <f t="shared" si="82"/>
        <v>0</v>
      </c>
    </row>
    <row r="992" spans="1:6" x14ac:dyDescent="0.25">
      <c r="A992" s="61">
        <v>35</v>
      </c>
      <c r="B992" s="61">
        <v>13720</v>
      </c>
      <c r="C992" s="96" t="s">
        <v>50</v>
      </c>
      <c r="D992" s="57"/>
      <c r="E992" s="58">
        <v>0</v>
      </c>
      <c r="F992" s="82">
        <f t="shared" si="82"/>
        <v>0</v>
      </c>
    </row>
    <row r="993" spans="1:6" x14ac:dyDescent="0.25">
      <c r="A993" s="61">
        <v>36</v>
      </c>
      <c r="B993" s="61">
        <v>13760</v>
      </c>
      <c r="C993" s="96" t="s">
        <v>51</v>
      </c>
      <c r="D993" s="57"/>
      <c r="E993" s="58">
        <v>0</v>
      </c>
      <c r="F993" s="82">
        <f t="shared" si="82"/>
        <v>0</v>
      </c>
    </row>
    <row r="994" spans="1:6" ht="24.75" x14ac:dyDescent="0.25">
      <c r="A994" s="61">
        <v>37</v>
      </c>
      <c r="B994" s="61">
        <v>13780</v>
      </c>
      <c r="C994" s="96" t="s">
        <v>164</v>
      </c>
      <c r="D994" s="57">
        <v>262.76</v>
      </c>
      <c r="E994" s="58">
        <v>522.17999999999995</v>
      </c>
      <c r="F994" s="82">
        <f t="shared" si="82"/>
        <v>-259.41999999999996</v>
      </c>
    </row>
    <row r="995" spans="1:6" ht="24.75" x14ac:dyDescent="0.25">
      <c r="A995" s="61">
        <v>38</v>
      </c>
      <c r="B995" s="61">
        <v>13810</v>
      </c>
      <c r="C995" s="96" t="s">
        <v>165</v>
      </c>
      <c r="D995" s="57"/>
      <c r="E995" s="58">
        <v>0</v>
      </c>
      <c r="F995" s="82">
        <f t="shared" si="82"/>
        <v>0</v>
      </c>
    </row>
    <row r="996" spans="1:6" x14ac:dyDescent="0.25">
      <c r="A996" s="61">
        <v>39</v>
      </c>
      <c r="B996" s="61">
        <v>13820</v>
      </c>
      <c r="C996" s="96" t="s">
        <v>90</v>
      </c>
      <c r="D996" s="57"/>
      <c r="E996" s="58">
        <v>0</v>
      </c>
      <c r="F996" s="82">
        <f t="shared" si="82"/>
        <v>0</v>
      </c>
    </row>
    <row r="997" spans="1:6" x14ac:dyDescent="0.25">
      <c r="A997" s="61">
        <v>40</v>
      </c>
      <c r="B997" s="61">
        <v>13950</v>
      </c>
      <c r="C997" s="96" t="s">
        <v>52</v>
      </c>
      <c r="D997" s="57"/>
      <c r="E997" s="58">
        <v>0</v>
      </c>
      <c r="F997" s="82">
        <f t="shared" si="82"/>
        <v>0</v>
      </c>
    </row>
    <row r="998" spans="1:6" x14ac:dyDescent="0.25">
      <c r="A998" s="61">
        <v>41</v>
      </c>
      <c r="B998" s="61">
        <v>13951</v>
      </c>
      <c r="C998" s="96" t="s">
        <v>52</v>
      </c>
      <c r="D998" s="57"/>
      <c r="E998" s="58">
        <v>0</v>
      </c>
      <c r="F998" s="82">
        <f t="shared" si="82"/>
        <v>0</v>
      </c>
    </row>
    <row r="999" spans="1:6" ht="24.75" x14ac:dyDescent="0.25">
      <c r="A999" s="61"/>
      <c r="B999" s="61">
        <v>13952</v>
      </c>
      <c r="C999" s="96" t="s">
        <v>180</v>
      </c>
      <c r="D999" s="57"/>
      <c r="E999" s="58">
        <v>0</v>
      </c>
      <c r="F999" s="82">
        <f t="shared" si="82"/>
        <v>0</v>
      </c>
    </row>
    <row r="1000" spans="1:6" ht="24.75" x14ac:dyDescent="0.25">
      <c r="A1000" s="61">
        <v>42</v>
      </c>
      <c r="B1000" s="61">
        <v>13954</v>
      </c>
      <c r="C1000" s="96" t="s">
        <v>100</v>
      </c>
      <c r="D1000" s="57"/>
      <c r="E1000" s="58">
        <v>0</v>
      </c>
      <c r="F1000" s="82">
        <f t="shared" si="82"/>
        <v>0</v>
      </c>
    </row>
    <row r="1001" spans="1:6" ht="24.75" x14ac:dyDescent="0.25">
      <c r="A1001" s="61">
        <v>43</v>
      </c>
      <c r="B1001" s="61">
        <v>14010</v>
      </c>
      <c r="C1001" s="96" t="s">
        <v>166</v>
      </c>
      <c r="D1001" s="57"/>
      <c r="E1001" s="58">
        <v>1022</v>
      </c>
      <c r="F1001" s="82">
        <f t="shared" si="82"/>
        <v>-1022</v>
      </c>
    </row>
    <row r="1002" spans="1:6" ht="24.75" x14ac:dyDescent="0.25">
      <c r="A1002" s="61">
        <v>44</v>
      </c>
      <c r="B1002" s="61">
        <v>14022</v>
      </c>
      <c r="C1002" s="96" t="s">
        <v>101</v>
      </c>
      <c r="D1002" s="57"/>
      <c r="E1002" s="58">
        <v>0</v>
      </c>
      <c r="F1002" s="82">
        <f t="shared" si="82"/>
        <v>0</v>
      </c>
    </row>
    <row r="1003" spans="1:6" ht="24.75" x14ac:dyDescent="0.25">
      <c r="A1003" s="61">
        <v>45</v>
      </c>
      <c r="B1003" s="61">
        <v>14023</v>
      </c>
      <c r="C1003" s="96" t="s">
        <v>167</v>
      </c>
      <c r="D1003" s="57"/>
      <c r="E1003" s="58">
        <v>0</v>
      </c>
      <c r="F1003" s="82">
        <f t="shared" si="82"/>
        <v>0</v>
      </c>
    </row>
    <row r="1004" spans="1:6" ht="24.75" x14ac:dyDescent="0.25">
      <c r="A1004" s="61">
        <v>46</v>
      </c>
      <c r="B1004" s="61">
        <v>14024</v>
      </c>
      <c r="C1004" s="96" t="s">
        <v>53</v>
      </c>
      <c r="D1004" s="57"/>
      <c r="E1004" s="58">
        <v>0</v>
      </c>
      <c r="F1004" s="82">
        <f t="shared" si="82"/>
        <v>0</v>
      </c>
    </row>
    <row r="1005" spans="1:6" ht="24.75" x14ac:dyDescent="0.25">
      <c r="A1005" s="61">
        <v>47</v>
      </c>
      <c r="B1005" s="61">
        <v>14026</v>
      </c>
      <c r="C1005" s="96" t="s">
        <v>168</v>
      </c>
      <c r="D1005" s="57"/>
      <c r="E1005" s="58">
        <v>0</v>
      </c>
      <c r="F1005" s="82">
        <f t="shared" si="82"/>
        <v>0</v>
      </c>
    </row>
    <row r="1006" spans="1:6" ht="24.75" x14ac:dyDescent="0.25">
      <c r="A1006" s="61"/>
      <c r="B1006" s="54">
        <v>14027</v>
      </c>
      <c r="C1006" s="98" t="s">
        <v>181</v>
      </c>
      <c r="D1006" s="57"/>
      <c r="E1006" s="58">
        <v>0</v>
      </c>
      <c r="F1006" s="82">
        <f t="shared" si="82"/>
        <v>0</v>
      </c>
    </row>
    <row r="1007" spans="1:6" x14ac:dyDescent="0.25">
      <c r="A1007" s="61"/>
      <c r="B1007" s="54">
        <v>14030</v>
      </c>
      <c r="C1007" s="54" t="s">
        <v>130</v>
      </c>
      <c r="D1007" s="57"/>
      <c r="E1007" s="58">
        <v>0</v>
      </c>
      <c r="F1007" s="82">
        <f t="shared" si="82"/>
        <v>0</v>
      </c>
    </row>
    <row r="1008" spans="1:6" ht="24.75" x14ac:dyDescent="0.25">
      <c r="A1008" s="61">
        <v>48</v>
      </c>
      <c r="B1008" s="61">
        <v>14032</v>
      </c>
      <c r="C1008" s="96" t="s">
        <v>178</v>
      </c>
      <c r="D1008" s="57"/>
      <c r="E1008" s="58">
        <v>0</v>
      </c>
      <c r="F1008" s="82">
        <f t="shared" si="82"/>
        <v>0</v>
      </c>
    </row>
    <row r="1009" spans="1:6" x14ac:dyDescent="0.25">
      <c r="A1009" s="61">
        <v>49</v>
      </c>
      <c r="B1009" s="61">
        <v>14040</v>
      </c>
      <c r="C1009" s="96" t="s">
        <v>54</v>
      </c>
      <c r="D1009" s="57"/>
      <c r="E1009" s="58">
        <v>0</v>
      </c>
      <c r="F1009" s="82">
        <f t="shared" si="82"/>
        <v>0</v>
      </c>
    </row>
    <row r="1010" spans="1:6" x14ac:dyDescent="0.25">
      <c r="A1010" s="61">
        <v>50</v>
      </c>
      <c r="B1010" s="61">
        <v>14050</v>
      </c>
      <c r="C1010" s="96" t="s">
        <v>55</v>
      </c>
      <c r="D1010" s="57"/>
      <c r="E1010" s="58">
        <v>0</v>
      </c>
      <c r="F1010" s="82">
        <f t="shared" si="82"/>
        <v>0</v>
      </c>
    </row>
    <row r="1011" spans="1:6" ht="36.75" x14ac:dyDescent="0.25">
      <c r="A1011" s="61">
        <v>51</v>
      </c>
      <c r="B1011" s="61">
        <v>14060</v>
      </c>
      <c r="C1011" s="96" t="s">
        <v>102</v>
      </c>
      <c r="D1011" s="57"/>
      <c r="E1011" s="58">
        <v>0</v>
      </c>
      <c r="F1011" s="82">
        <f t="shared" si="82"/>
        <v>0</v>
      </c>
    </row>
    <row r="1012" spans="1:6" x14ac:dyDescent="0.25">
      <c r="A1012" s="61">
        <v>52</v>
      </c>
      <c r="B1012" s="61">
        <v>14210</v>
      </c>
      <c r="C1012" s="96" t="s">
        <v>56</v>
      </c>
      <c r="D1012" s="57"/>
      <c r="E1012" s="58">
        <v>0</v>
      </c>
      <c r="F1012" s="82">
        <f t="shared" si="82"/>
        <v>0</v>
      </c>
    </row>
    <row r="1013" spans="1:6" ht="24.75" x14ac:dyDescent="0.25">
      <c r="A1013" s="61">
        <v>53</v>
      </c>
      <c r="B1013" s="55">
        <v>14230</v>
      </c>
      <c r="C1013" s="96" t="s">
        <v>57</v>
      </c>
      <c r="D1013" s="57"/>
      <c r="E1013" s="58">
        <v>0</v>
      </c>
      <c r="F1013" s="82">
        <f t="shared" si="82"/>
        <v>0</v>
      </c>
    </row>
    <row r="1014" spans="1:6" ht="24.75" x14ac:dyDescent="0.25">
      <c r="A1014" s="61">
        <v>54</v>
      </c>
      <c r="B1014" s="61">
        <v>14310</v>
      </c>
      <c r="C1014" s="96" t="s">
        <v>103</v>
      </c>
      <c r="D1014" s="57"/>
      <c r="E1014" s="58">
        <v>0</v>
      </c>
      <c r="F1014" s="82">
        <f t="shared" si="82"/>
        <v>0</v>
      </c>
    </row>
    <row r="1015" spans="1:6" x14ac:dyDescent="0.25">
      <c r="A1015" s="54"/>
      <c r="B1015" s="54">
        <v>14410</v>
      </c>
      <c r="C1015" s="61" t="s">
        <v>58</v>
      </c>
      <c r="D1015" s="57"/>
      <c r="E1015" s="58">
        <v>0</v>
      </c>
      <c r="F1015" s="82">
        <f t="shared" si="82"/>
        <v>0</v>
      </c>
    </row>
    <row r="1016" spans="1:6" x14ac:dyDescent="0.25">
      <c r="A1016" s="54"/>
      <c r="B1016" s="54">
        <v>14415</v>
      </c>
      <c r="C1016" s="61" t="s">
        <v>182</v>
      </c>
      <c r="D1016" s="57"/>
      <c r="E1016" s="58">
        <v>0</v>
      </c>
      <c r="F1016" s="82">
        <f t="shared" si="82"/>
        <v>0</v>
      </c>
    </row>
    <row r="1017" spans="1:6" x14ac:dyDescent="0.25">
      <c r="A1017" s="59"/>
      <c r="B1017" s="59" t="s">
        <v>59</v>
      </c>
      <c r="C1017" s="97" t="s">
        <v>60</v>
      </c>
      <c r="D1017" s="60">
        <f>SUM(D967:D1016)</f>
        <v>4215.62</v>
      </c>
      <c r="E1017" s="60">
        <f>SUM(E967:E1016)</f>
        <v>5225.3599999999997</v>
      </c>
      <c r="F1017" s="60">
        <f>SUM(F967:F1014)</f>
        <v>-1009.7400000000001</v>
      </c>
    </row>
    <row r="1018" spans="1:6" x14ac:dyDescent="0.25">
      <c r="A1018" s="134">
        <v>55</v>
      </c>
      <c r="B1018" s="135">
        <v>13210</v>
      </c>
      <c r="C1018" s="136" t="s">
        <v>61</v>
      </c>
      <c r="D1018" s="57"/>
      <c r="E1018" s="58">
        <v>0</v>
      </c>
      <c r="F1018" s="137">
        <f>D1018-E1018</f>
        <v>0</v>
      </c>
    </row>
    <row r="1019" spans="1:6" x14ac:dyDescent="0.25">
      <c r="A1019" s="138">
        <v>56</v>
      </c>
      <c r="B1019" s="139">
        <v>13220</v>
      </c>
      <c r="C1019" s="140" t="s">
        <v>62</v>
      </c>
      <c r="D1019" s="62"/>
      <c r="E1019" s="58">
        <v>0</v>
      </c>
      <c r="F1019" s="137">
        <f t="shared" ref="F1019:F1021" si="83">D1019-E1019</f>
        <v>0</v>
      </c>
    </row>
    <row r="1020" spans="1:6" x14ac:dyDescent="0.25">
      <c r="A1020" s="134">
        <v>57</v>
      </c>
      <c r="B1020" s="135">
        <v>13230</v>
      </c>
      <c r="C1020" s="136" t="s">
        <v>63</v>
      </c>
      <c r="D1020" s="57"/>
      <c r="E1020" s="58">
        <v>0</v>
      </c>
      <c r="F1020" s="137">
        <f t="shared" si="83"/>
        <v>0</v>
      </c>
    </row>
    <row r="1021" spans="1:6" x14ac:dyDescent="0.25">
      <c r="A1021" s="138">
        <v>58</v>
      </c>
      <c r="B1021" s="141">
        <v>13250</v>
      </c>
      <c r="C1021" s="140" t="s">
        <v>64</v>
      </c>
      <c r="D1021" s="63"/>
      <c r="E1021" s="58">
        <v>0</v>
      </c>
      <c r="F1021" s="137">
        <f t="shared" si="83"/>
        <v>0</v>
      </c>
    </row>
    <row r="1022" spans="1:6" x14ac:dyDescent="0.25">
      <c r="A1022" s="71"/>
      <c r="B1022" s="59" t="s">
        <v>65</v>
      </c>
      <c r="C1022" s="97" t="s">
        <v>66</v>
      </c>
      <c r="D1022" s="60">
        <f>SUM(D1018:D1021)</f>
        <v>0</v>
      </c>
      <c r="E1022" s="60">
        <f>SUM(E1018:E1021)</f>
        <v>0</v>
      </c>
      <c r="F1022" s="60">
        <f>SUM(F1018:F1021)</f>
        <v>0</v>
      </c>
    </row>
    <row r="1023" spans="1:6" x14ac:dyDescent="0.25">
      <c r="A1023" s="135">
        <v>59</v>
      </c>
      <c r="B1023" s="135">
        <v>21110</v>
      </c>
      <c r="C1023" s="135" t="s">
        <v>123</v>
      </c>
      <c r="D1023" s="57"/>
      <c r="E1023" s="58">
        <v>0</v>
      </c>
      <c r="F1023" s="137">
        <f t="shared" ref="F1023:F1026" si="84">D1023-E1023</f>
        <v>0</v>
      </c>
    </row>
    <row r="1024" spans="1:6" x14ac:dyDescent="0.25">
      <c r="A1024" s="135"/>
      <c r="B1024" s="135">
        <v>21200</v>
      </c>
      <c r="C1024" s="135" t="s">
        <v>67</v>
      </c>
      <c r="D1024" s="57"/>
      <c r="E1024" s="58">
        <v>0</v>
      </c>
      <c r="F1024" s="137">
        <f t="shared" si="84"/>
        <v>0</v>
      </c>
    </row>
    <row r="1025" spans="1:6" ht="24.75" x14ac:dyDescent="0.25">
      <c r="A1025" s="135">
        <v>59</v>
      </c>
      <c r="B1025" s="135">
        <v>22202</v>
      </c>
      <c r="C1025" s="136" t="s">
        <v>104</v>
      </c>
      <c r="D1025" s="57"/>
      <c r="E1025" s="58">
        <v>0</v>
      </c>
      <c r="F1025" s="137">
        <f t="shared" si="84"/>
        <v>0</v>
      </c>
    </row>
    <row r="1026" spans="1:6" x14ac:dyDescent="0.25">
      <c r="A1026" s="135">
        <v>60</v>
      </c>
      <c r="B1026" s="135">
        <v>22300</v>
      </c>
      <c r="C1026" s="136" t="s">
        <v>169</v>
      </c>
      <c r="D1026" s="57"/>
      <c r="E1026" s="58">
        <v>0</v>
      </c>
      <c r="F1026" s="137">
        <f t="shared" si="84"/>
        <v>0</v>
      </c>
    </row>
    <row r="1027" spans="1:6" ht="24.75" x14ac:dyDescent="0.25">
      <c r="A1027" s="59"/>
      <c r="B1027" s="59" t="s">
        <v>68</v>
      </c>
      <c r="C1027" s="97" t="s">
        <v>69</v>
      </c>
      <c r="D1027" s="60">
        <f>SUM(D1023:D1026)</f>
        <v>0</v>
      </c>
      <c r="E1027" s="60">
        <f>SUM(E1023:E1026)</f>
        <v>0</v>
      </c>
      <c r="F1027" s="60">
        <f>SUM(F1023:F1026)</f>
        <v>0</v>
      </c>
    </row>
    <row r="1028" spans="1:6" x14ac:dyDescent="0.25">
      <c r="A1028" s="142">
        <v>61</v>
      </c>
      <c r="B1028" s="142">
        <v>31110</v>
      </c>
      <c r="C1028" s="140" t="s">
        <v>131</v>
      </c>
      <c r="D1028" s="64"/>
      <c r="E1028" s="58">
        <v>0</v>
      </c>
      <c r="F1028" s="137">
        <f t="shared" ref="F1028:F1031" si="85">D1028-E1028</f>
        <v>0</v>
      </c>
    </row>
    <row r="1029" spans="1:6" x14ac:dyDescent="0.25">
      <c r="A1029" s="142">
        <v>62</v>
      </c>
      <c r="B1029" s="142">
        <v>31121</v>
      </c>
      <c r="C1029" s="140" t="s">
        <v>70</v>
      </c>
      <c r="D1029" s="64"/>
      <c r="E1029" s="58">
        <v>0</v>
      </c>
      <c r="F1029" s="137">
        <f t="shared" si="85"/>
        <v>0</v>
      </c>
    </row>
    <row r="1030" spans="1:6" x14ac:dyDescent="0.25">
      <c r="A1030" s="142">
        <v>63</v>
      </c>
      <c r="B1030" s="142">
        <v>31123</v>
      </c>
      <c r="C1030" s="140" t="s">
        <v>170</v>
      </c>
      <c r="D1030" s="64"/>
      <c r="E1030" s="58">
        <v>0</v>
      </c>
      <c r="F1030" s="137">
        <f t="shared" si="85"/>
        <v>0</v>
      </c>
    </row>
    <row r="1031" spans="1:6" x14ac:dyDescent="0.25">
      <c r="A1031" s="142">
        <v>64</v>
      </c>
      <c r="B1031" s="142">
        <v>31126</v>
      </c>
      <c r="C1031" s="140" t="s">
        <v>171</v>
      </c>
      <c r="D1031" s="57"/>
      <c r="E1031" s="58">
        <v>0</v>
      </c>
      <c r="F1031" s="137">
        <f t="shared" si="85"/>
        <v>0</v>
      </c>
    </row>
    <row r="1032" spans="1:6" x14ac:dyDescent="0.25">
      <c r="A1032" s="142"/>
      <c r="B1032" s="142">
        <v>31129</v>
      </c>
      <c r="C1032" s="140" t="s">
        <v>184</v>
      </c>
      <c r="D1032" s="57"/>
      <c r="E1032" s="58">
        <v>0</v>
      </c>
      <c r="F1032" s="137"/>
    </row>
    <row r="1033" spans="1:6" x14ac:dyDescent="0.25">
      <c r="A1033" s="142">
        <v>65</v>
      </c>
      <c r="B1033" s="142">
        <v>31230</v>
      </c>
      <c r="C1033" s="140" t="s">
        <v>71</v>
      </c>
      <c r="D1033" s="57"/>
      <c r="E1033" s="58">
        <v>0</v>
      </c>
      <c r="F1033" s="137">
        <f t="shared" ref="F1033:F1037" si="86">D1033-E1033</f>
        <v>0</v>
      </c>
    </row>
    <row r="1034" spans="1:6" x14ac:dyDescent="0.25">
      <c r="A1034" s="142">
        <v>66</v>
      </c>
      <c r="B1034" s="142">
        <v>31240</v>
      </c>
      <c r="C1034" s="140" t="s">
        <v>105</v>
      </c>
      <c r="D1034" s="57"/>
      <c r="E1034" s="58">
        <v>0</v>
      </c>
      <c r="F1034" s="137">
        <f t="shared" si="86"/>
        <v>0</v>
      </c>
    </row>
    <row r="1035" spans="1:6" x14ac:dyDescent="0.25">
      <c r="A1035" s="142">
        <v>67</v>
      </c>
      <c r="B1035" s="142">
        <v>31250</v>
      </c>
      <c r="C1035" s="140" t="s">
        <v>172</v>
      </c>
      <c r="D1035" s="57"/>
      <c r="E1035" s="58">
        <v>0</v>
      </c>
      <c r="F1035" s="137">
        <f t="shared" si="86"/>
        <v>0</v>
      </c>
    </row>
    <row r="1036" spans="1:6" x14ac:dyDescent="0.25">
      <c r="A1036" s="142">
        <v>68</v>
      </c>
      <c r="B1036" s="143">
        <v>31260</v>
      </c>
      <c r="C1036" s="144" t="s">
        <v>106</v>
      </c>
      <c r="D1036" s="57"/>
      <c r="E1036" s="58">
        <v>0</v>
      </c>
      <c r="F1036" s="137">
        <f t="shared" si="86"/>
        <v>0</v>
      </c>
    </row>
    <row r="1037" spans="1:6" ht="24.75" x14ac:dyDescent="0.25">
      <c r="A1037" s="142">
        <v>69</v>
      </c>
      <c r="B1037" s="142">
        <v>31510</v>
      </c>
      <c r="C1037" s="140" t="s">
        <v>173</v>
      </c>
      <c r="D1037" s="57"/>
      <c r="E1037" s="58">
        <v>0</v>
      </c>
      <c r="F1037" s="137">
        <f t="shared" si="86"/>
        <v>0</v>
      </c>
    </row>
    <row r="1038" spans="1:6" x14ac:dyDescent="0.25">
      <c r="A1038" s="142"/>
      <c r="B1038" s="142">
        <v>31690</v>
      </c>
      <c r="C1038" s="140" t="s">
        <v>183</v>
      </c>
      <c r="D1038" s="57"/>
      <c r="E1038" s="58">
        <v>0</v>
      </c>
      <c r="F1038" s="137"/>
    </row>
    <row r="1039" spans="1:6" x14ac:dyDescent="0.25">
      <c r="A1039" s="142">
        <v>70</v>
      </c>
      <c r="B1039" s="143">
        <v>32110</v>
      </c>
      <c r="C1039" s="145" t="s">
        <v>107</v>
      </c>
      <c r="D1039" s="57"/>
      <c r="E1039" s="58">
        <v>0</v>
      </c>
      <c r="F1039" s="137">
        <f t="shared" ref="F1039:F1043" si="87">D1039-E1039</f>
        <v>0</v>
      </c>
    </row>
    <row r="1040" spans="1:6" x14ac:dyDescent="0.25">
      <c r="A1040" s="142">
        <v>71</v>
      </c>
      <c r="B1040" s="142">
        <v>32111</v>
      </c>
      <c r="C1040" s="140" t="s">
        <v>174</v>
      </c>
      <c r="D1040" s="57"/>
      <c r="E1040" s="58">
        <v>0</v>
      </c>
      <c r="F1040" s="137">
        <f t="shared" si="87"/>
        <v>0</v>
      </c>
    </row>
    <row r="1041" spans="1:6" ht="24" x14ac:dyDescent="0.25">
      <c r="A1041" s="142">
        <v>72</v>
      </c>
      <c r="B1041" s="143">
        <v>32140</v>
      </c>
      <c r="C1041" s="145" t="s">
        <v>175</v>
      </c>
      <c r="D1041" s="57"/>
      <c r="E1041" s="58">
        <v>0</v>
      </c>
      <c r="F1041" s="137">
        <f t="shared" si="87"/>
        <v>0</v>
      </c>
    </row>
    <row r="1042" spans="1:6" ht="24" x14ac:dyDescent="0.25">
      <c r="A1042" s="142">
        <v>73</v>
      </c>
      <c r="B1042" s="143">
        <v>34000</v>
      </c>
      <c r="C1042" s="145" t="s">
        <v>132</v>
      </c>
      <c r="D1042" s="57"/>
      <c r="E1042" s="58">
        <v>0</v>
      </c>
      <c r="F1042" s="137">
        <f t="shared" si="87"/>
        <v>0</v>
      </c>
    </row>
    <row r="1043" spans="1:6" x14ac:dyDescent="0.25">
      <c r="A1043" s="59"/>
      <c r="B1043" s="59" t="s">
        <v>72</v>
      </c>
      <c r="C1043" s="97" t="s">
        <v>73</v>
      </c>
      <c r="D1043" s="60">
        <f>SUM(D1028:D1042)</f>
        <v>0</v>
      </c>
      <c r="E1043" s="60">
        <f>SUM(E1028:E1042)</f>
        <v>0</v>
      </c>
      <c r="F1043" s="83">
        <f t="shared" si="87"/>
        <v>0</v>
      </c>
    </row>
    <row r="1044" spans="1:6" x14ac:dyDescent="0.25">
      <c r="A1044" s="65" t="s">
        <v>74</v>
      </c>
      <c r="B1044" s="66"/>
      <c r="C1044" s="67"/>
      <c r="D1044" s="68">
        <f>D966+D1017+D1022+D1027+D1043</f>
        <v>41671.33</v>
      </c>
      <c r="E1044" s="68">
        <f>E966+E1017+E1022+E1027+E1043</f>
        <v>37738.409999999996</v>
      </c>
      <c r="F1044" s="68">
        <f>D1044-E1044</f>
        <v>3932.9200000000055</v>
      </c>
    </row>
    <row r="1046" spans="1:6" x14ac:dyDescent="0.25">
      <c r="A1046" s="128" t="s">
        <v>251</v>
      </c>
      <c r="B1046" s="129"/>
      <c r="C1046" s="129"/>
      <c r="D1046" s="129"/>
      <c r="E1046" s="129"/>
      <c r="F1046" s="130"/>
    </row>
    <row r="1047" spans="1:6" ht="36.75" x14ac:dyDescent="0.25">
      <c r="A1047" s="69" t="s">
        <v>12</v>
      </c>
      <c r="B1047" s="53" t="s">
        <v>31</v>
      </c>
      <c r="C1047" s="53" t="s">
        <v>5</v>
      </c>
      <c r="D1047" s="80" t="s">
        <v>177</v>
      </c>
      <c r="E1047" s="80" t="s">
        <v>176</v>
      </c>
      <c r="F1047" s="81" t="s">
        <v>32</v>
      </c>
    </row>
    <row r="1048" spans="1:6" x14ac:dyDescent="0.25">
      <c r="A1048" s="61">
        <v>1</v>
      </c>
      <c r="B1048" s="61">
        <v>11111</v>
      </c>
      <c r="C1048" s="96" t="s">
        <v>33</v>
      </c>
      <c r="D1048" s="57">
        <v>22044.52</v>
      </c>
      <c r="E1048" s="58">
        <v>20333.28</v>
      </c>
      <c r="F1048" s="82">
        <f>D1048-E1048</f>
        <v>1711.2400000000016</v>
      </c>
    </row>
    <row r="1049" spans="1:6" ht="24.75" x14ac:dyDescent="0.25">
      <c r="A1049" s="61">
        <v>2</v>
      </c>
      <c r="B1049" s="61">
        <v>11121</v>
      </c>
      <c r="C1049" s="96" t="s">
        <v>108</v>
      </c>
      <c r="D1049" s="57">
        <v>1529.66</v>
      </c>
      <c r="E1049" s="58">
        <v>1529.37</v>
      </c>
      <c r="F1049" s="82">
        <f t="shared" ref="F1049:F1054" si="88">D1049-E1049</f>
        <v>0.29000000000019099</v>
      </c>
    </row>
    <row r="1050" spans="1:6" ht="24.75" x14ac:dyDescent="0.25">
      <c r="A1050" s="61">
        <v>3</v>
      </c>
      <c r="B1050" s="61">
        <v>11131</v>
      </c>
      <c r="C1050" s="96" t="s">
        <v>109</v>
      </c>
      <c r="D1050" s="57">
        <v>1354.58</v>
      </c>
      <c r="E1050" s="58">
        <v>1224.9000000000001</v>
      </c>
      <c r="F1050" s="82">
        <f t="shared" si="88"/>
        <v>129.67999999999984</v>
      </c>
    </row>
    <row r="1051" spans="1:6" x14ac:dyDescent="0.25">
      <c r="A1051" s="61">
        <v>4</v>
      </c>
      <c r="B1051" s="61">
        <v>11151</v>
      </c>
      <c r="C1051" s="96" t="s">
        <v>110</v>
      </c>
      <c r="D1051" s="57">
        <v>36.06</v>
      </c>
      <c r="E1051" s="58">
        <v>32.85</v>
      </c>
      <c r="F1051" s="82">
        <f t="shared" si="88"/>
        <v>3.2100000000000009</v>
      </c>
    </row>
    <row r="1052" spans="1:6" x14ac:dyDescent="0.25">
      <c r="A1052" s="61">
        <v>5</v>
      </c>
      <c r="B1052" s="61">
        <v>11152</v>
      </c>
      <c r="C1052" s="96" t="s">
        <v>114</v>
      </c>
      <c r="D1052" s="57"/>
      <c r="E1052" s="58">
        <v>0</v>
      </c>
      <c r="F1052" s="82">
        <f t="shared" si="88"/>
        <v>0</v>
      </c>
    </row>
    <row r="1053" spans="1:6" x14ac:dyDescent="0.25">
      <c r="A1053" s="61">
        <v>6</v>
      </c>
      <c r="B1053" s="61">
        <v>11211</v>
      </c>
      <c r="C1053" s="96" t="s">
        <v>111</v>
      </c>
      <c r="D1053" s="57">
        <v>1663.05</v>
      </c>
      <c r="E1053" s="58">
        <v>1377.21</v>
      </c>
      <c r="F1053" s="82">
        <f t="shared" si="88"/>
        <v>285.83999999999992</v>
      </c>
    </row>
    <row r="1054" spans="1:6" ht="24.75" x14ac:dyDescent="0.25">
      <c r="A1054" s="61">
        <v>7</v>
      </c>
      <c r="B1054" s="61">
        <v>11311</v>
      </c>
      <c r="C1054" s="96" t="s">
        <v>112</v>
      </c>
      <c r="D1054" s="57">
        <v>1354.58</v>
      </c>
      <c r="E1054" s="58">
        <v>1224.9000000000001</v>
      </c>
      <c r="F1054" s="82">
        <f t="shared" si="88"/>
        <v>129.67999999999984</v>
      </c>
    </row>
    <row r="1055" spans="1:6" ht="24.75" x14ac:dyDescent="0.25">
      <c r="A1055" s="61">
        <v>8</v>
      </c>
      <c r="B1055" s="61">
        <v>11411</v>
      </c>
      <c r="C1055" s="96" t="s">
        <v>115</v>
      </c>
      <c r="D1055" s="57"/>
      <c r="E1055" s="58">
        <v>0</v>
      </c>
      <c r="F1055" s="82">
        <f>D1055-E1055</f>
        <v>0</v>
      </c>
    </row>
    <row r="1056" spans="1:6" x14ac:dyDescent="0.25">
      <c r="A1056" s="61">
        <v>9</v>
      </c>
      <c r="B1056" s="61">
        <v>11416</v>
      </c>
      <c r="C1056" s="96" t="s">
        <v>116</v>
      </c>
      <c r="D1056" s="57"/>
      <c r="E1056" s="58">
        <v>0</v>
      </c>
      <c r="F1056" s="82">
        <f>D1056-E1056</f>
        <v>0</v>
      </c>
    </row>
    <row r="1057" spans="1:6" ht="24.75" x14ac:dyDescent="0.25">
      <c r="A1057" s="61">
        <v>10</v>
      </c>
      <c r="B1057" s="61">
        <v>11418</v>
      </c>
      <c r="C1057" s="96" t="s">
        <v>124</v>
      </c>
      <c r="D1057" s="57">
        <v>0</v>
      </c>
      <c r="E1057" s="58">
        <v>0</v>
      </c>
      <c r="F1057" s="82">
        <f>D1057-E1057</f>
        <v>0</v>
      </c>
    </row>
    <row r="1058" spans="1:6" ht="36.75" x14ac:dyDescent="0.25">
      <c r="A1058" s="61">
        <v>11</v>
      </c>
      <c r="B1058" s="61">
        <v>11431</v>
      </c>
      <c r="C1058" s="96" t="s">
        <v>117</v>
      </c>
      <c r="D1058" s="57">
        <v>463.25</v>
      </c>
      <c r="E1058" s="58">
        <v>0</v>
      </c>
      <c r="F1058" s="82">
        <f>D1058-E1058</f>
        <v>463.25</v>
      </c>
    </row>
    <row r="1059" spans="1:6" x14ac:dyDescent="0.25">
      <c r="A1059" s="61">
        <v>12</v>
      </c>
      <c r="B1059" s="61">
        <v>11611</v>
      </c>
      <c r="C1059" s="96" t="s">
        <v>113</v>
      </c>
      <c r="D1059" s="57"/>
      <c r="E1059" s="58">
        <v>0</v>
      </c>
      <c r="F1059" s="82">
        <f t="shared" ref="F1059:F1060" si="89">D1059-E1059</f>
        <v>0</v>
      </c>
    </row>
    <row r="1060" spans="1:6" ht="24.75" x14ac:dyDescent="0.25">
      <c r="A1060" s="54">
        <v>13</v>
      </c>
      <c r="B1060" s="54">
        <v>11900</v>
      </c>
      <c r="C1060" s="98" t="s">
        <v>34</v>
      </c>
      <c r="D1060" s="57">
        <v>0</v>
      </c>
      <c r="E1060" s="58">
        <v>0</v>
      </c>
      <c r="F1060" s="82">
        <f t="shared" si="89"/>
        <v>0</v>
      </c>
    </row>
    <row r="1061" spans="1:6" x14ac:dyDescent="0.25">
      <c r="A1061" s="59"/>
      <c r="B1061" s="59" t="s">
        <v>35</v>
      </c>
      <c r="C1061" s="97" t="s">
        <v>36</v>
      </c>
      <c r="D1061" s="60">
        <f>SUM(D1048:D1060)</f>
        <v>28445.700000000004</v>
      </c>
      <c r="E1061" s="60">
        <f>SUM(E1048:E1060)</f>
        <v>25722.51</v>
      </c>
      <c r="F1061" s="60">
        <f>SUM(F1048:F1060)</f>
        <v>2723.1900000000014</v>
      </c>
    </row>
    <row r="1062" spans="1:6" ht="24.75" x14ac:dyDescent="0.25">
      <c r="A1062" s="61">
        <v>13</v>
      </c>
      <c r="B1062" s="61">
        <v>13140</v>
      </c>
      <c r="C1062" s="96" t="s">
        <v>125</v>
      </c>
      <c r="D1062" s="57">
        <v>0</v>
      </c>
      <c r="E1062" s="58">
        <v>0</v>
      </c>
      <c r="F1062" s="82">
        <f t="shared" ref="F1062:F1111" si="90">D1062-E1062</f>
        <v>0</v>
      </c>
    </row>
    <row r="1063" spans="1:6" ht="36.75" x14ac:dyDescent="0.25">
      <c r="A1063" s="61">
        <v>14</v>
      </c>
      <c r="B1063" s="61">
        <v>13141</v>
      </c>
      <c r="C1063" s="96" t="s">
        <v>163</v>
      </c>
      <c r="D1063" s="57">
        <v>0</v>
      </c>
      <c r="E1063" s="58">
        <v>0</v>
      </c>
      <c r="F1063" s="82">
        <f t="shared" si="90"/>
        <v>0</v>
      </c>
    </row>
    <row r="1064" spans="1:6" x14ac:dyDescent="0.25">
      <c r="A1064" s="61"/>
      <c r="B1064" s="61">
        <v>13142</v>
      </c>
      <c r="C1064" s="89" t="s">
        <v>126</v>
      </c>
      <c r="D1064" s="57">
        <v>0</v>
      </c>
      <c r="E1064" s="58">
        <v>0</v>
      </c>
      <c r="F1064" s="82">
        <f t="shared" si="90"/>
        <v>0</v>
      </c>
    </row>
    <row r="1065" spans="1:6" ht="36.75" x14ac:dyDescent="0.25">
      <c r="A1065" s="61">
        <v>15</v>
      </c>
      <c r="B1065" s="61">
        <v>13143</v>
      </c>
      <c r="C1065" s="96" t="s">
        <v>127</v>
      </c>
      <c r="D1065" s="57">
        <v>0</v>
      </c>
      <c r="E1065" s="58">
        <v>0</v>
      </c>
      <c r="F1065" s="82">
        <f t="shared" si="90"/>
        <v>0</v>
      </c>
    </row>
    <row r="1066" spans="1:6" x14ac:dyDescent="0.25">
      <c r="A1066" s="61">
        <v>16</v>
      </c>
      <c r="B1066" s="61">
        <v>13310</v>
      </c>
      <c r="C1066" s="96" t="s">
        <v>37</v>
      </c>
      <c r="D1066" s="57">
        <v>0</v>
      </c>
      <c r="E1066" s="58">
        <v>0</v>
      </c>
      <c r="F1066" s="82">
        <f t="shared" si="90"/>
        <v>0</v>
      </c>
    </row>
    <row r="1067" spans="1:6" x14ac:dyDescent="0.25">
      <c r="A1067" s="61">
        <v>17</v>
      </c>
      <c r="B1067" s="61">
        <v>13320</v>
      </c>
      <c r="C1067" s="96" t="s">
        <v>38</v>
      </c>
      <c r="D1067" s="57">
        <v>252.75</v>
      </c>
      <c r="E1067" s="58">
        <v>198.78</v>
      </c>
      <c r="F1067" s="82">
        <f t="shared" si="90"/>
        <v>53.97</v>
      </c>
    </row>
    <row r="1068" spans="1:6" x14ac:dyDescent="0.25">
      <c r="A1068" s="61">
        <v>18</v>
      </c>
      <c r="B1068" s="61">
        <v>13330</v>
      </c>
      <c r="C1068" s="96" t="s">
        <v>39</v>
      </c>
      <c r="D1068" s="57"/>
      <c r="E1068" s="58">
        <v>0</v>
      </c>
      <c r="F1068" s="82">
        <f t="shared" si="90"/>
        <v>0</v>
      </c>
    </row>
    <row r="1069" spans="1:6" ht="24.75" x14ac:dyDescent="0.25">
      <c r="A1069" s="61">
        <v>19</v>
      </c>
      <c r="B1069" s="61">
        <v>13430</v>
      </c>
      <c r="C1069" s="96" t="s">
        <v>89</v>
      </c>
      <c r="D1069" s="57"/>
      <c r="E1069" s="58">
        <v>0</v>
      </c>
      <c r="F1069" s="82">
        <f t="shared" si="90"/>
        <v>0</v>
      </c>
    </row>
    <row r="1070" spans="1:6" ht="36.75" x14ac:dyDescent="0.25">
      <c r="A1070" s="61">
        <v>20</v>
      </c>
      <c r="B1070" s="61">
        <v>13445</v>
      </c>
      <c r="C1070" s="96" t="s">
        <v>96</v>
      </c>
      <c r="D1070" s="57">
        <v>16299.8</v>
      </c>
      <c r="E1070" s="58">
        <v>20518.2</v>
      </c>
      <c r="F1070" s="82">
        <f t="shared" si="90"/>
        <v>-4218.4000000000015</v>
      </c>
    </row>
    <row r="1071" spans="1:6" ht="24.75" x14ac:dyDescent="0.25">
      <c r="A1071" s="61">
        <v>21</v>
      </c>
      <c r="B1071" s="61">
        <v>13450</v>
      </c>
      <c r="C1071" s="96" t="s">
        <v>40</v>
      </c>
      <c r="D1071" s="57">
        <v>313.67</v>
      </c>
      <c r="E1071" s="58">
        <v>434.03</v>
      </c>
      <c r="F1071" s="82">
        <f t="shared" si="90"/>
        <v>-120.35999999999996</v>
      </c>
    </row>
    <row r="1072" spans="1:6" x14ac:dyDescent="0.25">
      <c r="A1072" s="61">
        <v>22</v>
      </c>
      <c r="B1072" s="61">
        <v>13460</v>
      </c>
      <c r="C1072" s="96" t="s">
        <v>41</v>
      </c>
      <c r="D1072" s="57">
        <v>1000</v>
      </c>
      <c r="E1072" s="58">
        <v>0</v>
      </c>
      <c r="F1072" s="82">
        <f t="shared" si="90"/>
        <v>1000</v>
      </c>
    </row>
    <row r="1073" spans="1:6" x14ac:dyDescent="0.25">
      <c r="A1073" s="61">
        <v>23</v>
      </c>
      <c r="B1073" s="61">
        <v>13470</v>
      </c>
      <c r="C1073" s="96" t="s">
        <v>42</v>
      </c>
      <c r="D1073" s="57"/>
      <c r="E1073" s="58">
        <v>0</v>
      </c>
      <c r="F1073" s="82">
        <f t="shared" si="90"/>
        <v>0</v>
      </c>
    </row>
    <row r="1074" spans="1:6" ht="24.75" x14ac:dyDescent="0.25">
      <c r="A1074" s="61">
        <v>24</v>
      </c>
      <c r="B1074" s="61">
        <v>13475</v>
      </c>
      <c r="C1074" s="96" t="s">
        <v>97</v>
      </c>
      <c r="D1074" s="57"/>
      <c r="E1074" s="58">
        <v>0</v>
      </c>
      <c r="F1074" s="82">
        <f t="shared" si="90"/>
        <v>0</v>
      </c>
    </row>
    <row r="1075" spans="1:6" x14ac:dyDescent="0.25">
      <c r="A1075" s="61">
        <v>25</v>
      </c>
      <c r="B1075" s="61">
        <v>13480</v>
      </c>
      <c r="C1075" s="96" t="s">
        <v>43</v>
      </c>
      <c r="D1075" s="57"/>
      <c r="E1075" s="58">
        <v>0</v>
      </c>
      <c r="F1075" s="82">
        <f t="shared" si="90"/>
        <v>0</v>
      </c>
    </row>
    <row r="1076" spans="1:6" x14ac:dyDescent="0.25">
      <c r="A1076" s="61">
        <v>26</v>
      </c>
      <c r="B1076" s="61">
        <v>13501</v>
      </c>
      <c r="C1076" s="96" t="s">
        <v>44</v>
      </c>
      <c r="D1076" s="57"/>
      <c r="E1076" s="58">
        <v>0</v>
      </c>
      <c r="F1076" s="82">
        <f t="shared" si="90"/>
        <v>0</v>
      </c>
    </row>
    <row r="1077" spans="1:6" x14ac:dyDescent="0.25">
      <c r="A1077" s="61">
        <v>27</v>
      </c>
      <c r="B1077" s="61">
        <v>13503</v>
      </c>
      <c r="C1077" s="96" t="s">
        <v>98</v>
      </c>
      <c r="D1077" s="57"/>
      <c r="E1077" s="58">
        <v>3075</v>
      </c>
      <c r="F1077" s="82">
        <f t="shared" si="90"/>
        <v>-3075</v>
      </c>
    </row>
    <row r="1078" spans="1:6" x14ac:dyDescent="0.25">
      <c r="A1078" s="61"/>
      <c r="B1078" s="54">
        <v>13504</v>
      </c>
      <c r="C1078" s="54" t="s">
        <v>128</v>
      </c>
      <c r="D1078" s="57"/>
      <c r="E1078" s="58">
        <v>0</v>
      </c>
      <c r="F1078" s="82">
        <f t="shared" si="90"/>
        <v>0</v>
      </c>
    </row>
    <row r="1079" spans="1:6" x14ac:dyDescent="0.25">
      <c r="A1079" s="61">
        <v>28</v>
      </c>
      <c r="B1079" s="61">
        <v>13509</v>
      </c>
      <c r="C1079" s="96" t="s">
        <v>45</v>
      </c>
      <c r="D1079" s="57"/>
      <c r="E1079" s="58">
        <v>0</v>
      </c>
      <c r="F1079" s="82">
        <f t="shared" si="90"/>
        <v>0</v>
      </c>
    </row>
    <row r="1080" spans="1:6" x14ac:dyDescent="0.25">
      <c r="A1080" s="61">
        <v>29</v>
      </c>
      <c r="B1080" s="61">
        <v>13511</v>
      </c>
      <c r="C1080" s="96" t="s">
        <v>129</v>
      </c>
      <c r="D1080" s="57"/>
      <c r="E1080" s="58">
        <v>0</v>
      </c>
      <c r="F1080" s="82">
        <f t="shared" si="90"/>
        <v>0</v>
      </c>
    </row>
    <row r="1081" spans="1:6" ht="24.75" x14ac:dyDescent="0.25">
      <c r="A1081" s="61"/>
      <c r="B1081" s="61">
        <v>13512</v>
      </c>
      <c r="C1081" s="96" t="s">
        <v>179</v>
      </c>
      <c r="D1081" s="57"/>
      <c r="E1081" s="58">
        <v>0</v>
      </c>
      <c r="F1081" s="82">
        <f t="shared" si="90"/>
        <v>0</v>
      </c>
    </row>
    <row r="1082" spans="1:6" x14ac:dyDescent="0.25">
      <c r="A1082" s="61">
        <v>30</v>
      </c>
      <c r="B1082" s="61">
        <v>13610</v>
      </c>
      <c r="C1082" s="96" t="s">
        <v>46</v>
      </c>
      <c r="D1082" s="57">
        <v>1043.3399999999999</v>
      </c>
      <c r="E1082" s="58">
        <v>422.5</v>
      </c>
      <c r="F1082" s="82">
        <f t="shared" si="90"/>
        <v>620.83999999999992</v>
      </c>
    </row>
    <row r="1083" spans="1:6" ht="24.75" x14ac:dyDescent="0.25">
      <c r="A1083" s="61">
        <v>31</v>
      </c>
      <c r="B1083" s="61">
        <v>13611</v>
      </c>
      <c r="C1083" s="96" t="s">
        <v>99</v>
      </c>
      <c r="D1083" s="57"/>
      <c r="E1083" s="58">
        <v>0</v>
      </c>
      <c r="F1083" s="82">
        <f t="shared" si="90"/>
        <v>0</v>
      </c>
    </row>
    <row r="1084" spans="1:6" ht="24.75" x14ac:dyDescent="0.25">
      <c r="A1084" s="61">
        <v>32</v>
      </c>
      <c r="B1084" s="61">
        <v>13620</v>
      </c>
      <c r="C1084" s="96" t="s">
        <v>47</v>
      </c>
      <c r="D1084" s="57">
        <v>1380.7</v>
      </c>
      <c r="E1084" s="58">
        <v>139.69999999999999</v>
      </c>
      <c r="F1084" s="82">
        <f t="shared" si="90"/>
        <v>1241</v>
      </c>
    </row>
    <row r="1085" spans="1:6" x14ac:dyDescent="0.25">
      <c r="A1085" s="61">
        <v>33</v>
      </c>
      <c r="B1085" s="61">
        <v>13630</v>
      </c>
      <c r="C1085" s="96" t="s">
        <v>48</v>
      </c>
      <c r="D1085" s="57"/>
      <c r="E1085" s="58">
        <v>0</v>
      </c>
      <c r="F1085" s="82">
        <f t="shared" si="90"/>
        <v>0</v>
      </c>
    </row>
    <row r="1086" spans="1:6" x14ac:dyDescent="0.25">
      <c r="A1086" s="61">
        <v>34</v>
      </c>
      <c r="B1086" s="61">
        <v>13640</v>
      </c>
      <c r="C1086" s="96" t="s">
        <v>49</v>
      </c>
      <c r="D1086" s="57"/>
      <c r="E1086" s="58">
        <v>0</v>
      </c>
      <c r="F1086" s="82">
        <f t="shared" si="90"/>
        <v>0</v>
      </c>
    </row>
    <row r="1087" spans="1:6" x14ac:dyDescent="0.25">
      <c r="A1087" s="61">
        <v>35</v>
      </c>
      <c r="B1087" s="61">
        <v>13720</v>
      </c>
      <c r="C1087" s="96" t="s">
        <v>50</v>
      </c>
      <c r="D1087" s="57"/>
      <c r="E1087" s="58">
        <v>0</v>
      </c>
      <c r="F1087" s="82">
        <f t="shared" si="90"/>
        <v>0</v>
      </c>
    </row>
    <row r="1088" spans="1:6" x14ac:dyDescent="0.25">
      <c r="A1088" s="61">
        <v>36</v>
      </c>
      <c r="B1088" s="61">
        <v>13760</v>
      </c>
      <c r="C1088" s="96" t="s">
        <v>51</v>
      </c>
      <c r="D1088" s="57"/>
      <c r="E1088" s="58">
        <v>0</v>
      </c>
      <c r="F1088" s="82">
        <f t="shared" si="90"/>
        <v>0</v>
      </c>
    </row>
    <row r="1089" spans="1:6" ht="24.75" x14ac:dyDescent="0.25">
      <c r="A1089" s="61">
        <v>37</v>
      </c>
      <c r="B1089" s="61">
        <v>13780</v>
      </c>
      <c r="C1089" s="96" t="s">
        <v>164</v>
      </c>
      <c r="D1089" s="57">
        <v>541.53</v>
      </c>
      <c r="E1089" s="58">
        <v>882.96</v>
      </c>
      <c r="F1089" s="82">
        <f t="shared" si="90"/>
        <v>-341.43000000000006</v>
      </c>
    </row>
    <row r="1090" spans="1:6" ht="24.75" x14ac:dyDescent="0.25">
      <c r="A1090" s="61">
        <v>38</v>
      </c>
      <c r="B1090" s="61">
        <v>13810</v>
      </c>
      <c r="C1090" s="96" t="s">
        <v>165</v>
      </c>
      <c r="D1090" s="57"/>
      <c r="E1090" s="58">
        <v>0</v>
      </c>
      <c r="F1090" s="82">
        <f t="shared" si="90"/>
        <v>0</v>
      </c>
    </row>
    <row r="1091" spans="1:6" x14ac:dyDescent="0.25">
      <c r="A1091" s="61">
        <v>39</v>
      </c>
      <c r="B1091" s="61">
        <v>13820</v>
      </c>
      <c r="C1091" s="96" t="s">
        <v>90</v>
      </c>
      <c r="D1091" s="57"/>
      <c r="E1091" s="58">
        <v>0</v>
      </c>
      <c r="F1091" s="82">
        <f t="shared" si="90"/>
        <v>0</v>
      </c>
    </row>
    <row r="1092" spans="1:6" x14ac:dyDescent="0.25">
      <c r="A1092" s="61">
        <v>40</v>
      </c>
      <c r="B1092" s="61">
        <v>13950</v>
      </c>
      <c r="C1092" s="96" t="s">
        <v>52</v>
      </c>
      <c r="D1092" s="57"/>
      <c r="E1092" s="58">
        <v>0</v>
      </c>
      <c r="F1092" s="82">
        <f t="shared" si="90"/>
        <v>0</v>
      </c>
    </row>
    <row r="1093" spans="1:6" x14ac:dyDescent="0.25">
      <c r="A1093" s="61">
        <v>41</v>
      </c>
      <c r="B1093" s="61">
        <v>13951</v>
      </c>
      <c r="C1093" s="96" t="s">
        <v>52</v>
      </c>
      <c r="D1093" s="57"/>
      <c r="E1093" s="58">
        <v>0</v>
      </c>
      <c r="F1093" s="82">
        <f t="shared" si="90"/>
        <v>0</v>
      </c>
    </row>
    <row r="1094" spans="1:6" ht="24.75" x14ac:dyDescent="0.25">
      <c r="A1094" s="61"/>
      <c r="B1094" s="61">
        <v>13952</v>
      </c>
      <c r="C1094" s="96" t="s">
        <v>180</v>
      </c>
      <c r="D1094" s="57"/>
      <c r="E1094" s="58">
        <v>0</v>
      </c>
      <c r="F1094" s="82">
        <f t="shared" si="90"/>
        <v>0</v>
      </c>
    </row>
    <row r="1095" spans="1:6" ht="24.75" x14ac:dyDescent="0.25">
      <c r="A1095" s="61">
        <v>42</v>
      </c>
      <c r="B1095" s="61">
        <v>13954</v>
      </c>
      <c r="C1095" s="96" t="s">
        <v>100</v>
      </c>
      <c r="D1095" s="57"/>
      <c r="E1095" s="58">
        <v>0</v>
      </c>
      <c r="F1095" s="82">
        <f t="shared" si="90"/>
        <v>0</v>
      </c>
    </row>
    <row r="1096" spans="1:6" ht="24.75" x14ac:dyDescent="0.25">
      <c r="A1096" s="61">
        <v>43</v>
      </c>
      <c r="B1096" s="61">
        <v>14010</v>
      </c>
      <c r="C1096" s="96" t="s">
        <v>166</v>
      </c>
      <c r="D1096" s="57"/>
      <c r="E1096" s="58">
        <v>468.01</v>
      </c>
      <c r="F1096" s="82">
        <f t="shared" si="90"/>
        <v>-468.01</v>
      </c>
    </row>
    <row r="1097" spans="1:6" ht="24.75" x14ac:dyDescent="0.25">
      <c r="A1097" s="61">
        <v>44</v>
      </c>
      <c r="B1097" s="61">
        <v>14022</v>
      </c>
      <c r="C1097" s="96" t="s">
        <v>101</v>
      </c>
      <c r="D1097" s="57"/>
      <c r="E1097" s="58">
        <v>0</v>
      </c>
      <c r="F1097" s="82">
        <f t="shared" si="90"/>
        <v>0</v>
      </c>
    </row>
    <row r="1098" spans="1:6" ht="24.75" x14ac:dyDescent="0.25">
      <c r="A1098" s="61">
        <v>45</v>
      </c>
      <c r="B1098" s="61">
        <v>14023</v>
      </c>
      <c r="C1098" s="96" t="s">
        <v>167</v>
      </c>
      <c r="D1098" s="57"/>
      <c r="E1098" s="58">
        <v>0</v>
      </c>
      <c r="F1098" s="82">
        <f t="shared" si="90"/>
        <v>0</v>
      </c>
    </row>
    <row r="1099" spans="1:6" ht="24.75" x14ac:dyDescent="0.25">
      <c r="A1099" s="61">
        <v>46</v>
      </c>
      <c r="B1099" s="61">
        <v>14024</v>
      </c>
      <c r="C1099" s="96" t="s">
        <v>53</v>
      </c>
      <c r="D1099" s="57"/>
      <c r="E1099" s="58">
        <v>0</v>
      </c>
      <c r="F1099" s="82">
        <f t="shared" si="90"/>
        <v>0</v>
      </c>
    </row>
    <row r="1100" spans="1:6" ht="24.75" x14ac:dyDescent="0.25">
      <c r="A1100" s="61">
        <v>47</v>
      </c>
      <c r="B1100" s="61">
        <v>14026</v>
      </c>
      <c r="C1100" s="96" t="s">
        <v>168</v>
      </c>
      <c r="D1100" s="57"/>
      <c r="E1100" s="58">
        <v>0</v>
      </c>
      <c r="F1100" s="82">
        <f t="shared" si="90"/>
        <v>0</v>
      </c>
    </row>
    <row r="1101" spans="1:6" ht="24.75" x14ac:dyDescent="0.25">
      <c r="A1101" s="61"/>
      <c r="B1101" s="54">
        <v>14027</v>
      </c>
      <c r="C1101" s="98" t="s">
        <v>181</v>
      </c>
      <c r="D1101" s="57"/>
      <c r="E1101" s="58">
        <v>0</v>
      </c>
      <c r="F1101" s="82">
        <f t="shared" si="90"/>
        <v>0</v>
      </c>
    </row>
    <row r="1102" spans="1:6" x14ac:dyDescent="0.25">
      <c r="A1102" s="61"/>
      <c r="B1102" s="54">
        <v>14030</v>
      </c>
      <c r="C1102" s="54" t="s">
        <v>130</v>
      </c>
      <c r="D1102" s="57"/>
      <c r="E1102" s="58">
        <v>0</v>
      </c>
      <c r="F1102" s="82">
        <f t="shared" si="90"/>
        <v>0</v>
      </c>
    </row>
    <row r="1103" spans="1:6" ht="24.75" x14ac:dyDescent="0.25">
      <c r="A1103" s="61">
        <v>48</v>
      </c>
      <c r="B1103" s="61">
        <v>14032</v>
      </c>
      <c r="C1103" s="96" t="s">
        <v>178</v>
      </c>
      <c r="D1103" s="57"/>
      <c r="E1103" s="58">
        <v>0</v>
      </c>
      <c r="F1103" s="82">
        <f t="shared" si="90"/>
        <v>0</v>
      </c>
    </row>
    <row r="1104" spans="1:6" x14ac:dyDescent="0.25">
      <c r="A1104" s="61">
        <v>49</v>
      </c>
      <c r="B1104" s="61">
        <v>14040</v>
      </c>
      <c r="C1104" s="96" t="s">
        <v>54</v>
      </c>
      <c r="D1104" s="57"/>
      <c r="E1104" s="58">
        <v>190</v>
      </c>
      <c r="F1104" s="82">
        <f t="shared" si="90"/>
        <v>-190</v>
      </c>
    </row>
    <row r="1105" spans="1:6" x14ac:dyDescent="0.25">
      <c r="A1105" s="61">
        <v>50</v>
      </c>
      <c r="B1105" s="61">
        <v>14050</v>
      </c>
      <c r="C1105" s="96" t="s">
        <v>55</v>
      </c>
      <c r="D1105" s="57"/>
      <c r="E1105" s="58">
        <v>0</v>
      </c>
      <c r="F1105" s="82">
        <f t="shared" si="90"/>
        <v>0</v>
      </c>
    </row>
    <row r="1106" spans="1:6" ht="36.75" x14ac:dyDescent="0.25">
      <c r="A1106" s="61">
        <v>51</v>
      </c>
      <c r="B1106" s="61">
        <v>14060</v>
      </c>
      <c r="C1106" s="96" t="s">
        <v>102</v>
      </c>
      <c r="D1106" s="57"/>
      <c r="E1106" s="58">
        <v>0</v>
      </c>
      <c r="F1106" s="82">
        <f t="shared" si="90"/>
        <v>0</v>
      </c>
    </row>
    <row r="1107" spans="1:6" x14ac:dyDescent="0.25">
      <c r="A1107" s="61">
        <v>52</v>
      </c>
      <c r="B1107" s="61">
        <v>14210</v>
      </c>
      <c r="C1107" s="96" t="s">
        <v>56</v>
      </c>
      <c r="D1107" s="57"/>
      <c r="E1107" s="58">
        <v>0</v>
      </c>
      <c r="F1107" s="82">
        <f t="shared" si="90"/>
        <v>0</v>
      </c>
    </row>
    <row r="1108" spans="1:6" ht="24.75" x14ac:dyDescent="0.25">
      <c r="A1108" s="61">
        <v>53</v>
      </c>
      <c r="B1108" s="55">
        <v>14230</v>
      </c>
      <c r="C1108" s="96" t="s">
        <v>57</v>
      </c>
      <c r="D1108" s="57"/>
      <c r="E1108" s="58">
        <v>0</v>
      </c>
      <c r="F1108" s="82">
        <f t="shared" si="90"/>
        <v>0</v>
      </c>
    </row>
    <row r="1109" spans="1:6" ht="24.75" x14ac:dyDescent="0.25">
      <c r="A1109" s="61">
        <v>54</v>
      </c>
      <c r="B1109" s="61">
        <v>14310</v>
      </c>
      <c r="C1109" s="96" t="s">
        <v>103</v>
      </c>
      <c r="D1109" s="57"/>
      <c r="E1109" s="58">
        <v>0</v>
      </c>
      <c r="F1109" s="82">
        <f t="shared" si="90"/>
        <v>0</v>
      </c>
    </row>
    <row r="1110" spans="1:6" x14ac:dyDescent="0.25">
      <c r="A1110" s="54"/>
      <c r="B1110" s="54">
        <v>14410</v>
      </c>
      <c r="C1110" s="61" t="s">
        <v>58</v>
      </c>
      <c r="D1110" s="57">
        <v>5367.72</v>
      </c>
      <c r="E1110" s="58">
        <v>0</v>
      </c>
      <c r="F1110" s="82">
        <f t="shared" si="90"/>
        <v>5367.72</v>
      </c>
    </row>
    <row r="1111" spans="1:6" x14ac:dyDescent="0.25">
      <c r="A1111" s="54"/>
      <c r="B1111" s="54">
        <v>14415</v>
      </c>
      <c r="C1111" s="61" t="s">
        <v>182</v>
      </c>
      <c r="D1111" s="57"/>
      <c r="E1111" s="58">
        <v>0</v>
      </c>
      <c r="F1111" s="82">
        <f t="shared" si="90"/>
        <v>0</v>
      </c>
    </row>
    <row r="1112" spans="1:6" x14ac:dyDescent="0.25">
      <c r="A1112" s="59"/>
      <c r="B1112" s="59" t="s">
        <v>59</v>
      </c>
      <c r="C1112" s="97" t="s">
        <v>60</v>
      </c>
      <c r="D1112" s="60">
        <f>SUM(D1062:D1111)</f>
        <v>26199.51</v>
      </c>
      <c r="E1112" s="60">
        <f>SUM(E1062:E1111)</f>
        <v>26329.179999999997</v>
      </c>
      <c r="F1112" s="60">
        <f>SUM(F1062:F1109)</f>
        <v>-5497.3900000000012</v>
      </c>
    </row>
    <row r="1113" spans="1:6" x14ac:dyDescent="0.25">
      <c r="A1113" s="134">
        <v>55</v>
      </c>
      <c r="B1113" s="135">
        <v>13210</v>
      </c>
      <c r="C1113" s="136" t="s">
        <v>61</v>
      </c>
      <c r="D1113" s="57"/>
      <c r="E1113" s="58">
        <v>0</v>
      </c>
      <c r="F1113" s="137">
        <f>D1113-E1113</f>
        <v>0</v>
      </c>
    </row>
    <row r="1114" spans="1:6" x14ac:dyDescent="0.25">
      <c r="A1114" s="138">
        <v>56</v>
      </c>
      <c r="B1114" s="139">
        <v>13220</v>
      </c>
      <c r="C1114" s="140" t="s">
        <v>62</v>
      </c>
      <c r="D1114" s="62"/>
      <c r="E1114" s="58">
        <v>0</v>
      </c>
      <c r="F1114" s="137">
        <f t="shared" ref="F1114:F1116" si="91">D1114-E1114</f>
        <v>0</v>
      </c>
    </row>
    <row r="1115" spans="1:6" x14ac:dyDescent="0.25">
      <c r="A1115" s="134">
        <v>57</v>
      </c>
      <c r="B1115" s="135">
        <v>13230</v>
      </c>
      <c r="C1115" s="136" t="s">
        <v>63</v>
      </c>
      <c r="D1115" s="57"/>
      <c r="E1115" s="58">
        <v>0</v>
      </c>
      <c r="F1115" s="137">
        <f t="shared" si="91"/>
        <v>0</v>
      </c>
    </row>
    <row r="1116" spans="1:6" x14ac:dyDescent="0.25">
      <c r="A1116" s="138">
        <v>58</v>
      </c>
      <c r="B1116" s="141">
        <v>13250</v>
      </c>
      <c r="C1116" s="140" t="s">
        <v>64</v>
      </c>
      <c r="D1116" s="63"/>
      <c r="E1116" s="58">
        <v>0</v>
      </c>
      <c r="F1116" s="137">
        <f t="shared" si="91"/>
        <v>0</v>
      </c>
    </row>
    <row r="1117" spans="1:6" x14ac:dyDescent="0.25">
      <c r="A1117" s="71"/>
      <c r="B1117" s="59" t="s">
        <v>65</v>
      </c>
      <c r="C1117" s="97" t="s">
        <v>66</v>
      </c>
      <c r="D1117" s="60">
        <f>SUM(D1113:D1116)</f>
        <v>0</v>
      </c>
      <c r="E1117" s="60">
        <f>SUM(E1113:E1116)</f>
        <v>0</v>
      </c>
      <c r="F1117" s="60">
        <f>SUM(F1113:F1116)</f>
        <v>0</v>
      </c>
    </row>
    <row r="1118" spans="1:6" x14ac:dyDescent="0.25">
      <c r="A1118" s="135">
        <v>59</v>
      </c>
      <c r="B1118" s="135">
        <v>21110</v>
      </c>
      <c r="C1118" s="135" t="s">
        <v>123</v>
      </c>
      <c r="D1118" s="57"/>
      <c r="E1118" s="58">
        <v>0</v>
      </c>
      <c r="F1118" s="137">
        <f t="shared" ref="F1118:F1121" si="92">D1118-E1118</f>
        <v>0</v>
      </c>
    </row>
    <row r="1119" spans="1:6" x14ac:dyDescent="0.25">
      <c r="A1119" s="135"/>
      <c r="B1119" s="135">
        <v>21200</v>
      </c>
      <c r="C1119" s="135" t="s">
        <v>67</v>
      </c>
      <c r="D1119" s="57"/>
      <c r="E1119" s="58">
        <v>0</v>
      </c>
      <c r="F1119" s="137">
        <f t="shared" si="92"/>
        <v>0</v>
      </c>
    </row>
    <row r="1120" spans="1:6" ht="24.75" x14ac:dyDescent="0.25">
      <c r="A1120" s="135">
        <v>59</v>
      </c>
      <c r="B1120" s="135">
        <v>22202</v>
      </c>
      <c r="C1120" s="136" t="s">
        <v>104</v>
      </c>
      <c r="D1120" s="57"/>
      <c r="E1120" s="58">
        <v>0</v>
      </c>
      <c r="F1120" s="137">
        <f t="shared" si="92"/>
        <v>0</v>
      </c>
    </row>
    <row r="1121" spans="1:6" x14ac:dyDescent="0.25">
      <c r="A1121" s="135">
        <v>60</v>
      </c>
      <c r="B1121" s="135">
        <v>22300</v>
      </c>
      <c r="C1121" s="136" t="s">
        <v>169</v>
      </c>
      <c r="D1121" s="57"/>
      <c r="E1121" s="58">
        <v>0</v>
      </c>
      <c r="F1121" s="137">
        <f t="shared" si="92"/>
        <v>0</v>
      </c>
    </row>
    <row r="1122" spans="1:6" ht="24.75" x14ac:dyDescent="0.25">
      <c r="A1122" s="59"/>
      <c r="B1122" s="59" t="s">
        <v>68</v>
      </c>
      <c r="C1122" s="97" t="s">
        <v>69</v>
      </c>
      <c r="D1122" s="60">
        <f>SUM(D1118:D1121)</f>
        <v>0</v>
      </c>
      <c r="E1122" s="60">
        <f>SUM(E1118:E1121)</f>
        <v>0</v>
      </c>
      <c r="F1122" s="60">
        <f>SUM(F1118:F1121)</f>
        <v>0</v>
      </c>
    </row>
    <row r="1123" spans="1:6" x14ac:dyDescent="0.25">
      <c r="A1123" s="142">
        <v>61</v>
      </c>
      <c r="B1123" s="142">
        <v>31110</v>
      </c>
      <c r="C1123" s="140" t="s">
        <v>131</v>
      </c>
      <c r="D1123" s="64">
        <f>46008.76+18791.44</f>
        <v>64800.2</v>
      </c>
      <c r="E1123" s="58">
        <v>0</v>
      </c>
      <c r="F1123" s="137">
        <f t="shared" ref="F1123:F1126" si="93">D1123-E1123</f>
        <v>64800.2</v>
      </c>
    </row>
    <row r="1124" spans="1:6" x14ac:dyDescent="0.25">
      <c r="A1124" s="142">
        <v>62</v>
      </c>
      <c r="B1124" s="142">
        <v>31121</v>
      </c>
      <c r="C1124" s="140" t="s">
        <v>70</v>
      </c>
      <c r="D1124" s="64">
        <f>5947.79+11895.58</f>
        <v>17843.37</v>
      </c>
      <c r="E1124" s="58">
        <v>0</v>
      </c>
      <c r="F1124" s="137">
        <f t="shared" si="93"/>
        <v>17843.37</v>
      </c>
    </row>
    <row r="1125" spans="1:6" x14ac:dyDescent="0.25">
      <c r="A1125" s="142">
        <v>63</v>
      </c>
      <c r="B1125" s="142">
        <v>31123</v>
      </c>
      <c r="C1125" s="140" t="s">
        <v>170</v>
      </c>
      <c r="D1125" s="64"/>
      <c r="E1125" s="58">
        <v>0</v>
      </c>
      <c r="F1125" s="137">
        <f t="shared" si="93"/>
        <v>0</v>
      </c>
    </row>
    <row r="1126" spans="1:6" x14ac:dyDescent="0.25">
      <c r="A1126" s="142">
        <v>64</v>
      </c>
      <c r="B1126" s="142">
        <v>31126</v>
      </c>
      <c r="C1126" s="140" t="s">
        <v>171</v>
      </c>
      <c r="D1126" s="57"/>
      <c r="E1126" s="58">
        <v>0</v>
      </c>
      <c r="F1126" s="137">
        <f t="shared" si="93"/>
        <v>0</v>
      </c>
    </row>
    <row r="1127" spans="1:6" x14ac:dyDescent="0.25">
      <c r="A1127" s="142"/>
      <c r="B1127" s="142">
        <v>31129</v>
      </c>
      <c r="C1127" s="140" t="s">
        <v>184</v>
      </c>
      <c r="D1127" s="57"/>
      <c r="E1127" s="58">
        <v>0</v>
      </c>
      <c r="F1127" s="137"/>
    </row>
    <row r="1128" spans="1:6" x14ac:dyDescent="0.25">
      <c r="A1128" s="142">
        <v>65</v>
      </c>
      <c r="B1128" s="142">
        <v>31230</v>
      </c>
      <c r="C1128" s="140" t="s">
        <v>71</v>
      </c>
      <c r="D1128" s="57">
        <v>1007875.13</v>
      </c>
      <c r="E1128" s="58">
        <f>848434.96+211490.79+5353.22</f>
        <v>1065278.97</v>
      </c>
      <c r="F1128" s="137">
        <f t="shared" ref="F1128:F1132" si="94">D1128-E1128</f>
        <v>-57403.839999999967</v>
      </c>
    </row>
    <row r="1129" spans="1:6" x14ac:dyDescent="0.25">
      <c r="A1129" s="142">
        <v>66</v>
      </c>
      <c r="B1129" s="142">
        <v>31240</v>
      </c>
      <c r="C1129" s="140" t="s">
        <v>105</v>
      </c>
      <c r="D1129" s="57">
        <v>221031.75</v>
      </c>
      <c r="E1129" s="58">
        <f>48496.55+3866.28</f>
        <v>52362.83</v>
      </c>
      <c r="F1129" s="137">
        <f t="shared" si="94"/>
        <v>168668.91999999998</v>
      </c>
    </row>
    <row r="1130" spans="1:6" x14ac:dyDescent="0.25">
      <c r="A1130" s="142">
        <v>67</v>
      </c>
      <c r="B1130" s="142">
        <v>31250</v>
      </c>
      <c r="C1130" s="140" t="s">
        <v>172</v>
      </c>
      <c r="D1130" s="57">
        <v>113553.98</v>
      </c>
      <c r="E1130" s="58">
        <v>0</v>
      </c>
      <c r="F1130" s="137">
        <f t="shared" si="94"/>
        <v>113553.98</v>
      </c>
    </row>
    <row r="1131" spans="1:6" x14ac:dyDescent="0.25">
      <c r="A1131" s="142">
        <v>68</v>
      </c>
      <c r="B1131" s="143">
        <v>31260</v>
      </c>
      <c r="C1131" s="144" t="s">
        <v>106</v>
      </c>
      <c r="D1131" s="57">
        <v>90986.260000000009</v>
      </c>
      <c r="E1131" s="58">
        <f>267922.45+105843.81</f>
        <v>373766.26</v>
      </c>
      <c r="F1131" s="137">
        <f t="shared" si="94"/>
        <v>-282780</v>
      </c>
    </row>
    <row r="1132" spans="1:6" ht="24.75" x14ac:dyDescent="0.25">
      <c r="A1132" s="142">
        <v>69</v>
      </c>
      <c r="B1132" s="142">
        <v>31510</v>
      </c>
      <c r="C1132" s="140" t="s">
        <v>173</v>
      </c>
      <c r="D1132" s="57">
        <v>82605</v>
      </c>
      <c r="E1132" s="58"/>
      <c r="F1132" s="137">
        <f t="shared" si="94"/>
        <v>82605</v>
      </c>
    </row>
    <row r="1133" spans="1:6" x14ac:dyDescent="0.25">
      <c r="A1133" s="142"/>
      <c r="B1133" s="142">
        <v>31690</v>
      </c>
      <c r="C1133" s="140" t="s">
        <v>183</v>
      </c>
      <c r="D1133" s="57"/>
      <c r="E1133" s="58">
        <v>0</v>
      </c>
      <c r="F1133" s="137"/>
    </row>
    <row r="1134" spans="1:6" x14ac:dyDescent="0.25">
      <c r="A1134" s="142">
        <v>70</v>
      </c>
      <c r="B1134" s="143">
        <v>32110</v>
      </c>
      <c r="C1134" s="145" t="s">
        <v>107</v>
      </c>
      <c r="D1134" s="57">
        <v>6900</v>
      </c>
      <c r="E1134" s="58">
        <v>280000</v>
      </c>
      <c r="F1134" s="137">
        <f t="shared" ref="F1134:F1138" si="95">D1134-E1134</f>
        <v>-273100</v>
      </c>
    </row>
    <row r="1135" spans="1:6" x14ac:dyDescent="0.25">
      <c r="A1135" s="142">
        <v>71</v>
      </c>
      <c r="B1135" s="142">
        <v>32111</v>
      </c>
      <c r="C1135" s="140" t="s">
        <v>174</v>
      </c>
      <c r="D1135" s="57"/>
      <c r="E1135" s="58">
        <v>0</v>
      </c>
      <c r="F1135" s="137">
        <f t="shared" si="95"/>
        <v>0</v>
      </c>
    </row>
    <row r="1136" spans="1:6" ht="24" x14ac:dyDescent="0.25">
      <c r="A1136" s="142">
        <v>72</v>
      </c>
      <c r="B1136" s="143">
        <v>32140</v>
      </c>
      <c r="C1136" s="145" t="s">
        <v>175</v>
      </c>
      <c r="D1136" s="57">
        <v>6515</v>
      </c>
      <c r="E1136" s="58">
        <v>0</v>
      </c>
      <c r="F1136" s="137">
        <f t="shared" si="95"/>
        <v>6515</v>
      </c>
    </row>
    <row r="1137" spans="1:6" ht="24" x14ac:dyDescent="0.25">
      <c r="A1137" s="142">
        <v>73</v>
      </c>
      <c r="B1137" s="143">
        <v>34000</v>
      </c>
      <c r="C1137" s="145" t="s">
        <v>132</v>
      </c>
      <c r="D1137" s="57">
        <v>232517.75</v>
      </c>
      <c r="E1137" s="58">
        <v>0</v>
      </c>
      <c r="F1137" s="137">
        <f t="shared" si="95"/>
        <v>232517.75</v>
      </c>
    </row>
    <row r="1138" spans="1:6" x14ac:dyDescent="0.25">
      <c r="A1138" s="59"/>
      <c r="B1138" s="59" t="s">
        <v>72</v>
      </c>
      <c r="C1138" s="97" t="s">
        <v>73</v>
      </c>
      <c r="D1138" s="60">
        <f>SUM(D1123:D1137)</f>
        <v>1844628.44</v>
      </c>
      <c r="E1138" s="60">
        <f>SUM(E1123:E1137)</f>
        <v>1771408.06</v>
      </c>
      <c r="F1138" s="83">
        <f t="shared" si="95"/>
        <v>73220.379999999888</v>
      </c>
    </row>
    <row r="1139" spans="1:6" x14ac:dyDescent="0.25">
      <c r="A1139" s="65" t="s">
        <v>74</v>
      </c>
      <c r="B1139" s="66"/>
      <c r="C1139" s="67"/>
      <c r="D1139" s="68">
        <f>D1061+D1112+D1117+D1122+D1138</f>
        <v>1899273.65</v>
      </c>
      <c r="E1139" s="68">
        <f>E1061+E1112+E1117+E1122+E1138</f>
        <v>1823459.75</v>
      </c>
      <c r="F1139" s="68">
        <f>D1139-E1139</f>
        <v>75813.899999999907</v>
      </c>
    </row>
    <row r="1141" spans="1:6" x14ac:dyDescent="0.25">
      <c r="A1141" s="128" t="s">
        <v>252</v>
      </c>
      <c r="B1141" s="129"/>
      <c r="C1141" s="129"/>
      <c r="D1141" s="129"/>
      <c r="E1141" s="129"/>
      <c r="F1141" s="130"/>
    </row>
    <row r="1142" spans="1:6" ht="36.75" x14ac:dyDescent="0.25">
      <c r="A1142" s="69" t="s">
        <v>12</v>
      </c>
      <c r="B1142" s="53" t="s">
        <v>31</v>
      </c>
      <c r="C1142" s="53" t="s">
        <v>5</v>
      </c>
      <c r="D1142" s="80" t="s">
        <v>177</v>
      </c>
      <c r="E1142" s="80" t="s">
        <v>176</v>
      </c>
      <c r="F1142" s="81" t="s">
        <v>32</v>
      </c>
    </row>
    <row r="1143" spans="1:6" x14ac:dyDescent="0.25">
      <c r="A1143" s="61">
        <v>1</v>
      </c>
      <c r="B1143" s="61">
        <v>11111</v>
      </c>
      <c r="C1143" s="96" t="s">
        <v>33</v>
      </c>
      <c r="D1143" s="57">
        <v>8146.16</v>
      </c>
      <c r="E1143" s="58">
        <v>7512.3</v>
      </c>
      <c r="F1143" s="82">
        <f>D1143-E1143</f>
        <v>633.85999999999967</v>
      </c>
    </row>
    <row r="1144" spans="1:6" ht="24.75" x14ac:dyDescent="0.25">
      <c r="A1144" s="61">
        <v>2</v>
      </c>
      <c r="B1144" s="61">
        <v>11121</v>
      </c>
      <c r="C1144" s="96" t="s">
        <v>108</v>
      </c>
      <c r="D1144" s="57">
        <v>596.24</v>
      </c>
      <c r="E1144" s="58">
        <v>605.1</v>
      </c>
      <c r="F1144" s="82">
        <f t="shared" ref="F1144:F1149" si="96">D1144-E1144</f>
        <v>-8.8600000000000136</v>
      </c>
    </row>
    <row r="1145" spans="1:6" ht="24.75" x14ac:dyDescent="0.25">
      <c r="A1145" s="61">
        <v>3</v>
      </c>
      <c r="B1145" s="61">
        <v>11131</v>
      </c>
      <c r="C1145" s="96" t="s">
        <v>109</v>
      </c>
      <c r="D1145" s="57">
        <v>496.98</v>
      </c>
      <c r="E1145" s="58">
        <v>458.7</v>
      </c>
      <c r="F1145" s="82">
        <f t="shared" si="96"/>
        <v>38.28000000000003</v>
      </c>
    </row>
    <row r="1146" spans="1:6" x14ac:dyDescent="0.25">
      <c r="A1146" s="61">
        <v>4</v>
      </c>
      <c r="B1146" s="61">
        <v>11151</v>
      </c>
      <c r="C1146" s="96" t="s">
        <v>110</v>
      </c>
      <c r="D1146" s="57">
        <v>17.46</v>
      </c>
      <c r="E1146" s="58">
        <v>15.54</v>
      </c>
      <c r="F1146" s="82">
        <f t="shared" si="96"/>
        <v>1.9200000000000017</v>
      </c>
    </row>
    <row r="1147" spans="1:6" x14ac:dyDescent="0.25">
      <c r="A1147" s="61">
        <v>5</v>
      </c>
      <c r="B1147" s="61">
        <v>11152</v>
      </c>
      <c r="C1147" s="96" t="s">
        <v>114</v>
      </c>
      <c r="D1147" s="57">
        <v>2.91</v>
      </c>
      <c r="E1147" s="58">
        <v>0</v>
      </c>
      <c r="F1147" s="82">
        <f t="shared" si="96"/>
        <v>2.91</v>
      </c>
    </row>
    <row r="1148" spans="1:6" x14ac:dyDescent="0.25">
      <c r="A1148" s="61">
        <v>6</v>
      </c>
      <c r="B1148" s="61">
        <v>11211</v>
      </c>
      <c r="C1148" s="96" t="s">
        <v>111</v>
      </c>
      <c r="D1148" s="57">
        <v>679.61</v>
      </c>
      <c r="E1148" s="58">
        <v>582.17999999999995</v>
      </c>
      <c r="F1148" s="82">
        <f t="shared" si="96"/>
        <v>97.430000000000064</v>
      </c>
    </row>
    <row r="1149" spans="1:6" ht="24.75" x14ac:dyDescent="0.25">
      <c r="A1149" s="61">
        <v>7</v>
      </c>
      <c r="B1149" s="61">
        <v>11311</v>
      </c>
      <c r="C1149" s="96" t="s">
        <v>112</v>
      </c>
      <c r="D1149" s="57">
        <v>496.98</v>
      </c>
      <c r="E1149" s="58">
        <v>458.7</v>
      </c>
      <c r="F1149" s="82">
        <f t="shared" si="96"/>
        <v>38.28000000000003</v>
      </c>
    </row>
    <row r="1150" spans="1:6" ht="24.75" x14ac:dyDescent="0.25">
      <c r="A1150" s="61">
        <v>8</v>
      </c>
      <c r="B1150" s="61">
        <v>11411</v>
      </c>
      <c r="C1150" s="96" t="s">
        <v>115</v>
      </c>
      <c r="D1150" s="57"/>
      <c r="E1150" s="58">
        <v>0</v>
      </c>
      <c r="F1150" s="82">
        <f>D1150-E1150</f>
        <v>0</v>
      </c>
    </row>
    <row r="1151" spans="1:6" x14ac:dyDescent="0.25">
      <c r="A1151" s="61">
        <v>9</v>
      </c>
      <c r="B1151" s="61">
        <v>11416</v>
      </c>
      <c r="C1151" s="96" t="s">
        <v>116</v>
      </c>
      <c r="D1151" s="57"/>
      <c r="E1151" s="58">
        <v>0</v>
      </c>
      <c r="F1151" s="82">
        <f>D1151-E1151</f>
        <v>0</v>
      </c>
    </row>
    <row r="1152" spans="1:6" ht="24.75" x14ac:dyDescent="0.25">
      <c r="A1152" s="61">
        <v>10</v>
      </c>
      <c r="B1152" s="61">
        <v>11418</v>
      </c>
      <c r="C1152" s="96" t="s">
        <v>124</v>
      </c>
      <c r="D1152" s="57"/>
      <c r="E1152" s="58">
        <v>0</v>
      </c>
      <c r="F1152" s="82">
        <f>D1152-E1152</f>
        <v>0</v>
      </c>
    </row>
    <row r="1153" spans="1:6" ht="36.75" x14ac:dyDescent="0.25">
      <c r="A1153" s="61">
        <v>11</v>
      </c>
      <c r="B1153" s="61">
        <v>11431</v>
      </c>
      <c r="C1153" s="96" t="s">
        <v>117</v>
      </c>
      <c r="D1153" s="57"/>
      <c r="E1153" s="58">
        <v>0</v>
      </c>
      <c r="F1153" s="82">
        <f>D1153-E1153</f>
        <v>0</v>
      </c>
    </row>
    <row r="1154" spans="1:6" x14ac:dyDescent="0.25">
      <c r="A1154" s="61">
        <v>12</v>
      </c>
      <c r="B1154" s="61">
        <v>11611</v>
      </c>
      <c r="C1154" s="96" t="s">
        <v>113</v>
      </c>
      <c r="D1154" s="57"/>
      <c r="E1154" s="58">
        <v>0</v>
      </c>
      <c r="F1154" s="82">
        <f t="shared" ref="F1154:F1155" si="97">D1154-E1154</f>
        <v>0</v>
      </c>
    </row>
    <row r="1155" spans="1:6" ht="24.75" x14ac:dyDescent="0.25">
      <c r="A1155" s="54">
        <v>13</v>
      </c>
      <c r="B1155" s="54">
        <v>11900</v>
      </c>
      <c r="C1155" s="98" t="s">
        <v>34</v>
      </c>
      <c r="D1155" s="57">
        <v>0</v>
      </c>
      <c r="E1155" s="58">
        <v>0</v>
      </c>
      <c r="F1155" s="82">
        <f t="shared" si="97"/>
        <v>0</v>
      </c>
    </row>
    <row r="1156" spans="1:6" x14ac:dyDescent="0.25">
      <c r="A1156" s="59"/>
      <c r="B1156" s="59" t="s">
        <v>35</v>
      </c>
      <c r="C1156" s="97" t="s">
        <v>36</v>
      </c>
      <c r="D1156" s="60">
        <f>SUM(D1143:D1155)</f>
        <v>10436.339999999998</v>
      </c>
      <c r="E1156" s="60">
        <f>SUM(E1143:E1155)</f>
        <v>9632.5200000000023</v>
      </c>
      <c r="F1156" s="60">
        <f>SUM(F1143:F1155)</f>
        <v>803.81999999999971</v>
      </c>
    </row>
    <row r="1157" spans="1:6" s="173" customFormat="1" ht="24.75" x14ac:dyDescent="0.25">
      <c r="A1157" s="142">
        <v>13</v>
      </c>
      <c r="B1157" s="142">
        <v>13140</v>
      </c>
      <c r="C1157" s="140" t="s">
        <v>125</v>
      </c>
      <c r="D1157" s="58">
        <v>0</v>
      </c>
      <c r="E1157" s="58">
        <v>0</v>
      </c>
      <c r="F1157" s="137">
        <f t="shared" ref="F1157:F1206" si="98">D1157-E1157</f>
        <v>0</v>
      </c>
    </row>
    <row r="1158" spans="1:6" s="173" customFormat="1" ht="36.75" x14ac:dyDescent="0.25">
      <c r="A1158" s="142">
        <v>14</v>
      </c>
      <c r="B1158" s="142">
        <v>13141</v>
      </c>
      <c r="C1158" s="140" t="s">
        <v>163</v>
      </c>
      <c r="D1158" s="58">
        <v>0</v>
      </c>
      <c r="E1158" s="58">
        <v>0</v>
      </c>
      <c r="F1158" s="137">
        <f t="shared" si="98"/>
        <v>0</v>
      </c>
    </row>
    <row r="1159" spans="1:6" s="173" customFormat="1" x14ac:dyDescent="0.25">
      <c r="A1159" s="142"/>
      <c r="B1159" s="142">
        <v>13142</v>
      </c>
      <c r="C1159" s="199" t="s">
        <v>126</v>
      </c>
      <c r="D1159" s="58">
        <v>0</v>
      </c>
      <c r="E1159" s="58">
        <v>0</v>
      </c>
      <c r="F1159" s="137">
        <f t="shared" si="98"/>
        <v>0</v>
      </c>
    </row>
    <row r="1160" spans="1:6" s="173" customFormat="1" ht="36.75" x14ac:dyDescent="0.25">
      <c r="A1160" s="142">
        <v>15</v>
      </c>
      <c r="B1160" s="142">
        <v>13143</v>
      </c>
      <c r="C1160" s="140" t="s">
        <v>127</v>
      </c>
      <c r="D1160" s="58"/>
      <c r="E1160" s="58">
        <v>0</v>
      </c>
      <c r="F1160" s="137">
        <f t="shared" si="98"/>
        <v>0</v>
      </c>
    </row>
    <row r="1161" spans="1:6" s="173" customFormat="1" x14ac:dyDescent="0.25">
      <c r="A1161" s="142">
        <v>16</v>
      </c>
      <c r="B1161" s="142">
        <v>13310</v>
      </c>
      <c r="C1161" s="140" t="s">
        <v>37</v>
      </c>
      <c r="D1161" s="58"/>
      <c r="E1161" s="58">
        <v>0</v>
      </c>
      <c r="F1161" s="137">
        <f t="shared" si="98"/>
        <v>0</v>
      </c>
    </row>
    <row r="1162" spans="1:6" s="173" customFormat="1" x14ac:dyDescent="0.25">
      <c r="A1162" s="142">
        <v>17</v>
      </c>
      <c r="B1162" s="142">
        <v>13320</v>
      </c>
      <c r="C1162" s="140" t="s">
        <v>38</v>
      </c>
      <c r="D1162" s="58"/>
      <c r="E1162" s="58">
        <v>0</v>
      </c>
      <c r="F1162" s="137">
        <f t="shared" si="98"/>
        <v>0</v>
      </c>
    </row>
    <row r="1163" spans="1:6" s="173" customFormat="1" x14ac:dyDescent="0.25">
      <c r="A1163" s="142">
        <v>18</v>
      </c>
      <c r="B1163" s="142">
        <v>13330</v>
      </c>
      <c r="C1163" s="140" t="s">
        <v>39</v>
      </c>
      <c r="D1163" s="58"/>
      <c r="E1163" s="58">
        <v>0</v>
      </c>
      <c r="F1163" s="137">
        <f t="shared" si="98"/>
        <v>0</v>
      </c>
    </row>
    <row r="1164" spans="1:6" s="173" customFormat="1" ht="24.75" x14ac:dyDescent="0.25">
      <c r="A1164" s="142">
        <v>19</v>
      </c>
      <c r="B1164" s="142">
        <v>13430</v>
      </c>
      <c r="C1164" s="140" t="s">
        <v>89</v>
      </c>
      <c r="D1164" s="58"/>
      <c r="E1164" s="58">
        <v>0</v>
      </c>
      <c r="F1164" s="137">
        <f t="shared" si="98"/>
        <v>0</v>
      </c>
    </row>
    <row r="1165" spans="1:6" s="173" customFormat="1" ht="36.75" x14ac:dyDescent="0.25">
      <c r="A1165" s="142">
        <v>20</v>
      </c>
      <c r="B1165" s="142">
        <v>13445</v>
      </c>
      <c r="C1165" s="140" t="s">
        <v>96</v>
      </c>
      <c r="D1165" s="58"/>
      <c r="E1165" s="58">
        <v>0</v>
      </c>
      <c r="F1165" s="137">
        <f t="shared" si="98"/>
        <v>0</v>
      </c>
    </row>
    <row r="1166" spans="1:6" s="173" customFormat="1" ht="24.75" x14ac:dyDescent="0.25">
      <c r="A1166" s="142">
        <v>21</v>
      </c>
      <c r="B1166" s="142">
        <v>13450</v>
      </c>
      <c r="C1166" s="140" t="s">
        <v>40</v>
      </c>
      <c r="D1166" s="58"/>
      <c r="E1166" s="58">
        <v>0</v>
      </c>
      <c r="F1166" s="137">
        <f t="shared" si="98"/>
        <v>0</v>
      </c>
    </row>
    <row r="1167" spans="1:6" s="173" customFormat="1" x14ac:dyDescent="0.25">
      <c r="A1167" s="142">
        <v>22</v>
      </c>
      <c r="B1167" s="142">
        <v>13460</v>
      </c>
      <c r="C1167" s="140" t="s">
        <v>41</v>
      </c>
      <c r="D1167" s="58"/>
      <c r="E1167" s="58">
        <v>0</v>
      </c>
      <c r="F1167" s="137">
        <f t="shared" si="98"/>
        <v>0</v>
      </c>
    </row>
    <row r="1168" spans="1:6" s="173" customFormat="1" x14ac:dyDescent="0.25">
      <c r="A1168" s="142">
        <v>23</v>
      </c>
      <c r="B1168" s="142">
        <v>13470</v>
      </c>
      <c r="C1168" s="140" t="s">
        <v>42</v>
      </c>
      <c r="D1168" s="58"/>
      <c r="E1168" s="58">
        <v>0</v>
      </c>
      <c r="F1168" s="137">
        <f t="shared" si="98"/>
        <v>0</v>
      </c>
    </row>
    <row r="1169" spans="1:6" s="173" customFormat="1" ht="24.75" x14ac:dyDescent="0.25">
      <c r="A1169" s="142">
        <v>24</v>
      </c>
      <c r="B1169" s="142">
        <v>13475</v>
      </c>
      <c r="C1169" s="140" t="s">
        <v>97</v>
      </c>
      <c r="D1169" s="58"/>
      <c r="E1169" s="58">
        <v>0</v>
      </c>
      <c r="F1169" s="137">
        <f t="shared" si="98"/>
        <v>0</v>
      </c>
    </row>
    <row r="1170" spans="1:6" s="173" customFormat="1" x14ac:dyDescent="0.25">
      <c r="A1170" s="142">
        <v>25</v>
      </c>
      <c r="B1170" s="142">
        <v>13480</v>
      </c>
      <c r="C1170" s="140" t="s">
        <v>43</v>
      </c>
      <c r="D1170" s="58"/>
      <c r="E1170" s="58">
        <v>0</v>
      </c>
      <c r="F1170" s="137">
        <f t="shared" si="98"/>
        <v>0</v>
      </c>
    </row>
    <row r="1171" spans="1:6" s="173" customFormat="1" x14ac:dyDescent="0.25">
      <c r="A1171" s="142">
        <v>26</v>
      </c>
      <c r="B1171" s="142">
        <v>13501</v>
      </c>
      <c r="C1171" s="140" t="s">
        <v>44</v>
      </c>
      <c r="D1171" s="58"/>
      <c r="E1171" s="58">
        <v>0</v>
      </c>
      <c r="F1171" s="137">
        <f t="shared" si="98"/>
        <v>0</v>
      </c>
    </row>
    <row r="1172" spans="1:6" s="173" customFormat="1" x14ac:dyDescent="0.25">
      <c r="A1172" s="142">
        <v>27</v>
      </c>
      <c r="B1172" s="142">
        <v>13503</v>
      </c>
      <c r="C1172" s="140" t="s">
        <v>98</v>
      </c>
      <c r="D1172" s="58"/>
      <c r="E1172" s="58">
        <v>0</v>
      </c>
      <c r="F1172" s="137">
        <f t="shared" si="98"/>
        <v>0</v>
      </c>
    </row>
    <row r="1173" spans="1:6" s="173" customFormat="1" x14ac:dyDescent="0.25">
      <c r="A1173" s="142"/>
      <c r="B1173" s="135">
        <v>13504</v>
      </c>
      <c r="C1173" s="135" t="s">
        <v>128</v>
      </c>
      <c r="D1173" s="58"/>
      <c r="E1173" s="58">
        <v>0</v>
      </c>
      <c r="F1173" s="137">
        <f t="shared" si="98"/>
        <v>0</v>
      </c>
    </row>
    <row r="1174" spans="1:6" s="173" customFormat="1" x14ac:dyDescent="0.25">
      <c r="A1174" s="142">
        <v>28</v>
      </c>
      <c r="B1174" s="142">
        <v>13509</v>
      </c>
      <c r="C1174" s="140" t="s">
        <v>45</v>
      </c>
      <c r="D1174" s="58"/>
      <c r="E1174" s="58">
        <v>0</v>
      </c>
      <c r="F1174" s="137">
        <f t="shared" si="98"/>
        <v>0</v>
      </c>
    </row>
    <row r="1175" spans="1:6" s="173" customFormat="1" x14ac:dyDescent="0.25">
      <c r="A1175" s="142">
        <v>29</v>
      </c>
      <c r="B1175" s="142">
        <v>13511</v>
      </c>
      <c r="C1175" s="140" t="s">
        <v>129</v>
      </c>
      <c r="D1175" s="58"/>
      <c r="E1175" s="58">
        <v>0</v>
      </c>
      <c r="F1175" s="137">
        <f t="shared" si="98"/>
        <v>0</v>
      </c>
    </row>
    <row r="1176" spans="1:6" s="173" customFormat="1" ht="24.75" x14ac:dyDescent="0.25">
      <c r="A1176" s="142"/>
      <c r="B1176" s="142">
        <v>13512</v>
      </c>
      <c r="C1176" s="140" t="s">
        <v>179</v>
      </c>
      <c r="D1176" s="58"/>
      <c r="E1176" s="58">
        <v>0</v>
      </c>
      <c r="F1176" s="137">
        <f t="shared" si="98"/>
        <v>0</v>
      </c>
    </row>
    <row r="1177" spans="1:6" s="173" customFormat="1" x14ac:dyDescent="0.25">
      <c r="A1177" s="142">
        <v>30</v>
      </c>
      <c r="B1177" s="142">
        <v>13610</v>
      </c>
      <c r="C1177" s="140" t="s">
        <v>46</v>
      </c>
      <c r="D1177" s="58"/>
      <c r="E1177" s="58">
        <v>0</v>
      </c>
      <c r="F1177" s="137">
        <f t="shared" si="98"/>
        <v>0</v>
      </c>
    </row>
    <row r="1178" spans="1:6" s="173" customFormat="1" ht="24.75" x14ac:dyDescent="0.25">
      <c r="A1178" s="142">
        <v>31</v>
      </c>
      <c r="B1178" s="142">
        <v>13611</v>
      </c>
      <c r="C1178" s="140" t="s">
        <v>99</v>
      </c>
      <c r="D1178" s="58"/>
      <c r="E1178" s="58">
        <v>0</v>
      </c>
      <c r="F1178" s="137">
        <f t="shared" si="98"/>
        <v>0</v>
      </c>
    </row>
    <row r="1179" spans="1:6" s="173" customFormat="1" ht="24.75" x14ac:dyDescent="0.25">
      <c r="A1179" s="142">
        <v>32</v>
      </c>
      <c r="B1179" s="142">
        <v>13620</v>
      </c>
      <c r="C1179" s="140" t="s">
        <v>47</v>
      </c>
      <c r="D1179" s="58"/>
      <c r="E1179" s="58">
        <v>0</v>
      </c>
      <c r="F1179" s="137">
        <f t="shared" si="98"/>
        <v>0</v>
      </c>
    </row>
    <row r="1180" spans="1:6" s="173" customFormat="1" x14ac:dyDescent="0.25">
      <c r="A1180" s="142">
        <v>33</v>
      </c>
      <c r="B1180" s="142">
        <v>13630</v>
      </c>
      <c r="C1180" s="140" t="s">
        <v>48</v>
      </c>
      <c r="D1180" s="58"/>
      <c r="E1180" s="58">
        <v>0</v>
      </c>
      <c r="F1180" s="137">
        <f t="shared" si="98"/>
        <v>0</v>
      </c>
    </row>
    <row r="1181" spans="1:6" s="173" customFormat="1" x14ac:dyDescent="0.25">
      <c r="A1181" s="142">
        <v>34</v>
      </c>
      <c r="B1181" s="142">
        <v>13640</v>
      </c>
      <c r="C1181" s="140" t="s">
        <v>49</v>
      </c>
      <c r="D1181" s="58"/>
      <c r="E1181" s="58">
        <v>0</v>
      </c>
      <c r="F1181" s="137">
        <f t="shared" si="98"/>
        <v>0</v>
      </c>
    </row>
    <row r="1182" spans="1:6" s="173" customFormat="1" x14ac:dyDescent="0.25">
      <c r="A1182" s="142">
        <v>35</v>
      </c>
      <c r="B1182" s="142">
        <v>13720</v>
      </c>
      <c r="C1182" s="140" t="s">
        <v>50</v>
      </c>
      <c r="D1182" s="58"/>
      <c r="E1182" s="58">
        <v>0</v>
      </c>
      <c r="F1182" s="137">
        <f t="shared" si="98"/>
        <v>0</v>
      </c>
    </row>
    <row r="1183" spans="1:6" s="173" customFormat="1" x14ac:dyDescent="0.25">
      <c r="A1183" s="142">
        <v>36</v>
      </c>
      <c r="B1183" s="142">
        <v>13760</v>
      </c>
      <c r="C1183" s="140" t="s">
        <v>51</v>
      </c>
      <c r="D1183" s="58"/>
      <c r="E1183" s="58">
        <v>0</v>
      </c>
      <c r="F1183" s="137">
        <f t="shared" si="98"/>
        <v>0</v>
      </c>
    </row>
    <row r="1184" spans="1:6" s="173" customFormat="1" ht="24.75" x14ac:dyDescent="0.25">
      <c r="A1184" s="142">
        <v>37</v>
      </c>
      <c r="B1184" s="142">
        <v>13780</v>
      </c>
      <c r="C1184" s="140" t="s">
        <v>164</v>
      </c>
      <c r="D1184" s="58"/>
      <c r="E1184" s="58">
        <v>0</v>
      </c>
      <c r="F1184" s="137">
        <f t="shared" si="98"/>
        <v>0</v>
      </c>
    </row>
    <row r="1185" spans="1:6" s="173" customFormat="1" ht="24.75" x14ac:dyDescent="0.25">
      <c r="A1185" s="142">
        <v>38</v>
      </c>
      <c r="B1185" s="142">
        <v>13810</v>
      </c>
      <c r="C1185" s="140" t="s">
        <v>165</v>
      </c>
      <c r="D1185" s="58"/>
      <c r="E1185" s="58">
        <v>0</v>
      </c>
      <c r="F1185" s="137">
        <f t="shared" si="98"/>
        <v>0</v>
      </c>
    </row>
    <row r="1186" spans="1:6" s="173" customFormat="1" x14ac:dyDescent="0.25">
      <c r="A1186" s="142">
        <v>39</v>
      </c>
      <c r="B1186" s="142">
        <v>13820</v>
      </c>
      <c r="C1186" s="140" t="s">
        <v>90</v>
      </c>
      <c r="D1186" s="58"/>
      <c r="E1186" s="58">
        <v>0</v>
      </c>
      <c r="F1186" s="137">
        <f t="shared" si="98"/>
        <v>0</v>
      </c>
    </row>
    <row r="1187" spans="1:6" s="173" customFormat="1" x14ac:dyDescent="0.25">
      <c r="A1187" s="142">
        <v>40</v>
      </c>
      <c r="B1187" s="142">
        <v>13950</v>
      </c>
      <c r="C1187" s="140" t="s">
        <v>52</v>
      </c>
      <c r="D1187" s="58"/>
      <c r="E1187" s="58">
        <v>0</v>
      </c>
      <c r="F1187" s="137">
        <f t="shared" si="98"/>
        <v>0</v>
      </c>
    </row>
    <row r="1188" spans="1:6" s="173" customFormat="1" x14ac:dyDescent="0.25">
      <c r="A1188" s="142">
        <v>41</v>
      </c>
      <c r="B1188" s="142">
        <v>13951</v>
      </c>
      <c r="C1188" s="140" t="s">
        <v>52</v>
      </c>
      <c r="D1188" s="58"/>
      <c r="E1188" s="58">
        <v>0</v>
      </c>
      <c r="F1188" s="137">
        <f t="shared" si="98"/>
        <v>0</v>
      </c>
    </row>
    <row r="1189" spans="1:6" s="173" customFormat="1" ht="24.75" x14ac:dyDescent="0.25">
      <c r="A1189" s="142"/>
      <c r="B1189" s="142">
        <v>13952</v>
      </c>
      <c r="C1189" s="140" t="s">
        <v>180</v>
      </c>
      <c r="D1189" s="58"/>
      <c r="E1189" s="58">
        <v>0</v>
      </c>
      <c r="F1189" s="137">
        <f t="shared" si="98"/>
        <v>0</v>
      </c>
    </row>
    <row r="1190" spans="1:6" s="173" customFormat="1" ht="24.75" x14ac:dyDescent="0.25">
      <c r="A1190" s="142">
        <v>42</v>
      </c>
      <c r="B1190" s="142">
        <v>13954</v>
      </c>
      <c r="C1190" s="140" t="s">
        <v>100</v>
      </c>
      <c r="D1190" s="58"/>
      <c r="E1190" s="58">
        <v>0</v>
      </c>
      <c r="F1190" s="137">
        <f t="shared" si="98"/>
        <v>0</v>
      </c>
    </row>
    <row r="1191" spans="1:6" s="173" customFormat="1" ht="24.75" x14ac:dyDescent="0.25">
      <c r="A1191" s="142">
        <v>43</v>
      </c>
      <c r="B1191" s="142">
        <v>14010</v>
      </c>
      <c r="C1191" s="140" t="s">
        <v>166</v>
      </c>
      <c r="D1191" s="58"/>
      <c r="E1191" s="58">
        <v>0</v>
      </c>
      <c r="F1191" s="137">
        <f t="shared" si="98"/>
        <v>0</v>
      </c>
    </row>
    <row r="1192" spans="1:6" s="173" customFormat="1" ht="24.75" x14ac:dyDescent="0.25">
      <c r="A1192" s="142">
        <v>44</v>
      </c>
      <c r="B1192" s="142">
        <v>14022</v>
      </c>
      <c r="C1192" s="140" t="s">
        <v>101</v>
      </c>
      <c r="D1192" s="58"/>
      <c r="E1192" s="58">
        <v>0</v>
      </c>
      <c r="F1192" s="137">
        <f t="shared" si="98"/>
        <v>0</v>
      </c>
    </row>
    <row r="1193" spans="1:6" s="173" customFormat="1" ht="24.75" x14ac:dyDescent="0.25">
      <c r="A1193" s="142">
        <v>45</v>
      </c>
      <c r="B1193" s="142">
        <v>14023</v>
      </c>
      <c r="C1193" s="140" t="s">
        <v>167</v>
      </c>
      <c r="D1193" s="58"/>
      <c r="E1193" s="58">
        <v>0</v>
      </c>
      <c r="F1193" s="137">
        <f t="shared" si="98"/>
        <v>0</v>
      </c>
    </row>
    <row r="1194" spans="1:6" s="173" customFormat="1" ht="24.75" x14ac:dyDescent="0.25">
      <c r="A1194" s="142">
        <v>46</v>
      </c>
      <c r="B1194" s="142">
        <v>14024</v>
      </c>
      <c r="C1194" s="140" t="s">
        <v>53</v>
      </c>
      <c r="D1194" s="58"/>
      <c r="E1194" s="58">
        <v>0</v>
      </c>
      <c r="F1194" s="137">
        <f t="shared" si="98"/>
        <v>0</v>
      </c>
    </row>
    <row r="1195" spans="1:6" s="173" customFormat="1" ht="24.75" x14ac:dyDescent="0.25">
      <c r="A1195" s="142">
        <v>47</v>
      </c>
      <c r="B1195" s="142">
        <v>14026</v>
      </c>
      <c r="C1195" s="140" t="s">
        <v>168</v>
      </c>
      <c r="D1195" s="58"/>
      <c r="E1195" s="58">
        <v>0</v>
      </c>
      <c r="F1195" s="137">
        <f t="shared" si="98"/>
        <v>0</v>
      </c>
    </row>
    <row r="1196" spans="1:6" s="173" customFormat="1" ht="24.75" x14ac:dyDescent="0.25">
      <c r="A1196" s="142"/>
      <c r="B1196" s="135">
        <v>14027</v>
      </c>
      <c r="C1196" s="136" t="s">
        <v>181</v>
      </c>
      <c r="D1196" s="58"/>
      <c r="E1196" s="58">
        <v>0</v>
      </c>
      <c r="F1196" s="137">
        <f t="shared" si="98"/>
        <v>0</v>
      </c>
    </row>
    <row r="1197" spans="1:6" s="173" customFormat="1" x14ac:dyDescent="0.25">
      <c r="A1197" s="142"/>
      <c r="B1197" s="135">
        <v>14030</v>
      </c>
      <c r="C1197" s="135" t="s">
        <v>130</v>
      </c>
      <c r="D1197" s="58"/>
      <c r="E1197" s="58">
        <v>0</v>
      </c>
      <c r="F1197" s="137">
        <f t="shared" si="98"/>
        <v>0</v>
      </c>
    </row>
    <row r="1198" spans="1:6" s="173" customFormat="1" ht="24.75" x14ac:dyDescent="0.25">
      <c r="A1198" s="142">
        <v>48</v>
      </c>
      <c r="B1198" s="142">
        <v>14032</v>
      </c>
      <c r="C1198" s="140" t="s">
        <v>178</v>
      </c>
      <c r="D1198" s="58"/>
      <c r="E1198" s="58">
        <v>0</v>
      </c>
      <c r="F1198" s="137">
        <f t="shared" si="98"/>
        <v>0</v>
      </c>
    </row>
    <row r="1199" spans="1:6" s="173" customFormat="1" x14ac:dyDescent="0.25">
      <c r="A1199" s="142">
        <v>49</v>
      </c>
      <c r="B1199" s="142">
        <v>14040</v>
      </c>
      <c r="C1199" s="140" t="s">
        <v>54</v>
      </c>
      <c r="D1199" s="58"/>
      <c r="E1199" s="58">
        <v>0</v>
      </c>
      <c r="F1199" s="137">
        <f t="shared" si="98"/>
        <v>0</v>
      </c>
    </row>
    <row r="1200" spans="1:6" s="173" customFormat="1" x14ac:dyDescent="0.25">
      <c r="A1200" s="142">
        <v>50</v>
      </c>
      <c r="B1200" s="142">
        <v>14050</v>
      </c>
      <c r="C1200" s="140" t="s">
        <v>55</v>
      </c>
      <c r="D1200" s="58"/>
      <c r="E1200" s="58">
        <v>0</v>
      </c>
      <c r="F1200" s="137">
        <f t="shared" si="98"/>
        <v>0</v>
      </c>
    </row>
    <row r="1201" spans="1:6" s="173" customFormat="1" ht="36.75" x14ac:dyDescent="0.25">
      <c r="A1201" s="142">
        <v>51</v>
      </c>
      <c r="B1201" s="142">
        <v>14060</v>
      </c>
      <c r="C1201" s="140" t="s">
        <v>102</v>
      </c>
      <c r="D1201" s="58"/>
      <c r="E1201" s="58">
        <v>0</v>
      </c>
      <c r="F1201" s="137">
        <f t="shared" si="98"/>
        <v>0</v>
      </c>
    </row>
    <row r="1202" spans="1:6" s="173" customFormat="1" x14ac:dyDescent="0.25">
      <c r="A1202" s="142">
        <v>52</v>
      </c>
      <c r="B1202" s="142">
        <v>14210</v>
      </c>
      <c r="C1202" s="140" t="s">
        <v>56</v>
      </c>
      <c r="D1202" s="58"/>
      <c r="E1202" s="58">
        <v>0</v>
      </c>
      <c r="F1202" s="137">
        <f t="shared" si="98"/>
        <v>0</v>
      </c>
    </row>
    <row r="1203" spans="1:6" s="173" customFormat="1" ht="24.75" x14ac:dyDescent="0.25">
      <c r="A1203" s="142">
        <v>53</v>
      </c>
      <c r="B1203" s="143">
        <v>14230</v>
      </c>
      <c r="C1203" s="140" t="s">
        <v>57</v>
      </c>
      <c r="D1203" s="58"/>
      <c r="E1203" s="58">
        <v>0</v>
      </c>
      <c r="F1203" s="137">
        <f t="shared" si="98"/>
        <v>0</v>
      </c>
    </row>
    <row r="1204" spans="1:6" s="173" customFormat="1" ht="24.75" x14ac:dyDescent="0.25">
      <c r="A1204" s="142">
        <v>54</v>
      </c>
      <c r="B1204" s="142">
        <v>14310</v>
      </c>
      <c r="C1204" s="140" t="s">
        <v>103</v>
      </c>
      <c r="D1204" s="58"/>
      <c r="E1204" s="58">
        <v>0</v>
      </c>
      <c r="F1204" s="137">
        <f t="shared" si="98"/>
        <v>0</v>
      </c>
    </row>
    <row r="1205" spans="1:6" s="173" customFormat="1" x14ac:dyDescent="0.25">
      <c r="A1205" s="135"/>
      <c r="B1205" s="135">
        <v>14410</v>
      </c>
      <c r="C1205" s="142" t="s">
        <v>58</v>
      </c>
      <c r="D1205" s="58"/>
      <c r="E1205" s="58">
        <v>0</v>
      </c>
      <c r="F1205" s="137">
        <f t="shared" si="98"/>
        <v>0</v>
      </c>
    </row>
    <row r="1206" spans="1:6" s="173" customFormat="1" x14ac:dyDescent="0.25">
      <c r="A1206" s="135"/>
      <c r="B1206" s="135">
        <v>14415</v>
      </c>
      <c r="C1206" s="142" t="s">
        <v>182</v>
      </c>
      <c r="D1206" s="58"/>
      <c r="E1206" s="58">
        <v>0</v>
      </c>
      <c r="F1206" s="137">
        <f t="shared" si="98"/>
        <v>0</v>
      </c>
    </row>
    <row r="1207" spans="1:6" s="173" customFormat="1" x14ac:dyDescent="0.25">
      <c r="A1207" s="59"/>
      <c r="B1207" s="59" t="s">
        <v>59</v>
      </c>
      <c r="C1207" s="97" t="s">
        <v>60</v>
      </c>
      <c r="D1207" s="60">
        <f>SUM(D1157:D1206)</f>
        <v>0</v>
      </c>
      <c r="E1207" s="60">
        <f>SUM(E1157:E1206)</f>
        <v>0</v>
      </c>
      <c r="F1207" s="60">
        <f>SUM(F1157:F1204)</f>
        <v>0</v>
      </c>
    </row>
    <row r="1208" spans="1:6" s="173" customFormat="1" x14ac:dyDescent="0.25">
      <c r="A1208" s="134">
        <v>55</v>
      </c>
      <c r="B1208" s="135">
        <v>13210</v>
      </c>
      <c r="C1208" s="136" t="s">
        <v>61</v>
      </c>
      <c r="D1208" s="58"/>
      <c r="E1208" s="58">
        <v>0</v>
      </c>
      <c r="F1208" s="137">
        <f>D1208-E1208</f>
        <v>0</v>
      </c>
    </row>
    <row r="1209" spans="1:6" s="173" customFormat="1" x14ac:dyDescent="0.25">
      <c r="A1209" s="138">
        <v>56</v>
      </c>
      <c r="B1209" s="139">
        <v>13220</v>
      </c>
      <c r="C1209" s="140" t="s">
        <v>62</v>
      </c>
      <c r="D1209" s="85"/>
      <c r="E1209" s="58">
        <v>0</v>
      </c>
      <c r="F1209" s="137">
        <f t="shared" ref="F1209:F1211" si="99">D1209-E1209</f>
        <v>0</v>
      </c>
    </row>
    <row r="1210" spans="1:6" s="173" customFormat="1" x14ac:dyDescent="0.25">
      <c r="A1210" s="134">
        <v>57</v>
      </c>
      <c r="B1210" s="135">
        <v>13230</v>
      </c>
      <c r="C1210" s="136" t="s">
        <v>63</v>
      </c>
      <c r="D1210" s="58"/>
      <c r="E1210" s="58">
        <v>0</v>
      </c>
      <c r="F1210" s="137">
        <f t="shared" si="99"/>
        <v>0</v>
      </c>
    </row>
    <row r="1211" spans="1:6" s="173" customFormat="1" x14ac:dyDescent="0.25">
      <c r="A1211" s="138">
        <v>58</v>
      </c>
      <c r="B1211" s="141">
        <v>13250</v>
      </c>
      <c r="C1211" s="140" t="s">
        <v>64</v>
      </c>
      <c r="D1211" s="104"/>
      <c r="E1211" s="58">
        <v>0</v>
      </c>
      <c r="F1211" s="137">
        <f t="shared" si="99"/>
        <v>0</v>
      </c>
    </row>
    <row r="1212" spans="1:6" s="173" customFormat="1" x14ac:dyDescent="0.25">
      <c r="A1212" s="71"/>
      <c r="B1212" s="59" t="s">
        <v>65</v>
      </c>
      <c r="C1212" s="97" t="s">
        <v>66</v>
      </c>
      <c r="D1212" s="60">
        <f>SUM(D1208:D1211)</f>
        <v>0</v>
      </c>
      <c r="E1212" s="60">
        <f>SUM(E1208:E1211)</f>
        <v>0</v>
      </c>
      <c r="F1212" s="60">
        <f>SUM(F1208:F1211)</f>
        <v>0</v>
      </c>
    </row>
    <row r="1213" spans="1:6" s="173" customFormat="1" x14ac:dyDescent="0.25">
      <c r="A1213" s="135">
        <v>59</v>
      </c>
      <c r="B1213" s="135">
        <v>21110</v>
      </c>
      <c r="C1213" s="135" t="s">
        <v>123</v>
      </c>
      <c r="D1213" s="58"/>
      <c r="E1213" s="58">
        <v>0</v>
      </c>
      <c r="F1213" s="137">
        <f t="shared" ref="F1213:F1216" si="100">D1213-E1213</f>
        <v>0</v>
      </c>
    </row>
    <row r="1214" spans="1:6" s="173" customFormat="1" x14ac:dyDescent="0.25">
      <c r="A1214" s="135"/>
      <c r="B1214" s="135">
        <v>21200</v>
      </c>
      <c r="C1214" s="135" t="s">
        <v>67</v>
      </c>
      <c r="D1214" s="58"/>
      <c r="E1214" s="58">
        <v>0</v>
      </c>
      <c r="F1214" s="137">
        <f t="shared" si="100"/>
        <v>0</v>
      </c>
    </row>
    <row r="1215" spans="1:6" s="173" customFormat="1" ht="24.75" x14ac:dyDescent="0.25">
      <c r="A1215" s="135">
        <v>59</v>
      </c>
      <c r="B1215" s="135">
        <v>22202</v>
      </c>
      <c r="C1215" s="136" t="s">
        <v>104</v>
      </c>
      <c r="D1215" s="58"/>
      <c r="E1215" s="58">
        <v>0</v>
      </c>
      <c r="F1215" s="137">
        <f t="shared" si="100"/>
        <v>0</v>
      </c>
    </row>
    <row r="1216" spans="1:6" s="173" customFormat="1" x14ac:dyDescent="0.25">
      <c r="A1216" s="135">
        <v>60</v>
      </c>
      <c r="B1216" s="135">
        <v>22300</v>
      </c>
      <c r="C1216" s="136" t="s">
        <v>169</v>
      </c>
      <c r="D1216" s="58"/>
      <c r="E1216" s="58">
        <v>0</v>
      </c>
      <c r="F1216" s="137">
        <f t="shared" si="100"/>
        <v>0</v>
      </c>
    </row>
    <row r="1217" spans="1:6" s="173" customFormat="1" ht="24.75" x14ac:dyDescent="0.25">
      <c r="A1217" s="59"/>
      <c r="B1217" s="59" t="s">
        <v>68</v>
      </c>
      <c r="C1217" s="97" t="s">
        <v>69</v>
      </c>
      <c r="D1217" s="60">
        <f>SUM(D1213:D1216)</f>
        <v>0</v>
      </c>
      <c r="E1217" s="60">
        <f>SUM(E1213:E1216)</f>
        <v>0</v>
      </c>
      <c r="F1217" s="60">
        <f>SUM(F1213:F1216)</f>
        <v>0</v>
      </c>
    </row>
    <row r="1218" spans="1:6" s="173" customFormat="1" x14ac:dyDescent="0.25">
      <c r="A1218" s="142">
        <v>61</v>
      </c>
      <c r="B1218" s="142">
        <v>31110</v>
      </c>
      <c r="C1218" s="140" t="s">
        <v>131</v>
      </c>
      <c r="D1218" s="58"/>
      <c r="E1218" s="58">
        <v>0</v>
      </c>
      <c r="F1218" s="137">
        <f t="shared" ref="F1218:F1221" si="101">D1218-E1218</f>
        <v>0</v>
      </c>
    </row>
    <row r="1219" spans="1:6" s="173" customFormat="1" x14ac:dyDescent="0.25">
      <c r="A1219" s="142">
        <v>62</v>
      </c>
      <c r="B1219" s="142">
        <v>31121</v>
      </c>
      <c r="C1219" s="140" t="s">
        <v>70</v>
      </c>
      <c r="D1219" s="58"/>
      <c r="E1219" s="58">
        <v>0</v>
      </c>
      <c r="F1219" s="137">
        <f t="shared" si="101"/>
        <v>0</v>
      </c>
    </row>
    <row r="1220" spans="1:6" s="173" customFormat="1" x14ac:dyDescent="0.25">
      <c r="A1220" s="142">
        <v>63</v>
      </c>
      <c r="B1220" s="142">
        <v>31123</v>
      </c>
      <c r="C1220" s="140" t="s">
        <v>170</v>
      </c>
      <c r="D1220" s="58"/>
      <c r="E1220" s="58">
        <v>0</v>
      </c>
      <c r="F1220" s="137">
        <f t="shared" si="101"/>
        <v>0</v>
      </c>
    </row>
    <row r="1221" spans="1:6" s="173" customFormat="1" x14ac:dyDescent="0.25">
      <c r="A1221" s="142">
        <v>64</v>
      </c>
      <c r="B1221" s="142">
        <v>31126</v>
      </c>
      <c r="C1221" s="140" t="s">
        <v>171</v>
      </c>
      <c r="D1221" s="58"/>
      <c r="E1221" s="58">
        <v>0</v>
      </c>
      <c r="F1221" s="137">
        <f t="shared" si="101"/>
        <v>0</v>
      </c>
    </row>
    <row r="1222" spans="1:6" s="173" customFormat="1" x14ac:dyDescent="0.25">
      <c r="A1222" s="142"/>
      <c r="B1222" s="142">
        <v>31129</v>
      </c>
      <c r="C1222" s="140" t="s">
        <v>184</v>
      </c>
      <c r="D1222" s="58"/>
      <c r="E1222" s="58">
        <v>0</v>
      </c>
      <c r="F1222" s="137"/>
    </row>
    <row r="1223" spans="1:6" s="173" customFormat="1" x14ac:dyDescent="0.25">
      <c r="A1223" s="142">
        <v>65</v>
      </c>
      <c r="B1223" s="142">
        <v>31230</v>
      </c>
      <c r="C1223" s="140" t="s">
        <v>71</v>
      </c>
      <c r="D1223" s="58"/>
      <c r="E1223" s="58">
        <v>0</v>
      </c>
      <c r="F1223" s="137">
        <f t="shared" ref="F1223:F1227" si="102">D1223-E1223</f>
        <v>0</v>
      </c>
    </row>
    <row r="1224" spans="1:6" s="173" customFormat="1" x14ac:dyDescent="0.25">
      <c r="A1224" s="142">
        <v>66</v>
      </c>
      <c r="B1224" s="142">
        <v>31240</v>
      </c>
      <c r="C1224" s="140" t="s">
        <v>105</v>
      </c>
      <c r="D1224" s="58"/>
      <c r="E1224" s="58">
        <v>0</v>
      </c>
      <c r="F1224" s="137">
        <f t="shared" si="102"/>
        <v>0</v>
      </c>
    </row>
    <row r="1225" spans="1:6" s="173" customFormat="1" x14ac:dyDescent="0.25">
      <c r="A1225" s="142">
        <v>67</v>
      </c>
      <c r="B1225" s="142">
        <v>31250</v>
      </c>
      <c r="C1225" s="140" t="s">
        <v>172</v>
      </c>
      <c r="D1225" s="58"/>
      <c r="E1225" s="58">
        <v>0</v>
      </c>
      <c r="F1225" s="137">
        <f t="shared" si="102"/>
        <v>0</v>
      </c>
    </row>
    <row r="1226" spans="1:6" s="173" customFormat="1" x14ac:dyDescent="0.25">
      <c r="A1226" s="142">
        <v>68</v>
      </c>
      <c r="B1226" s="143">
        <v>31260</v>
      </c>
      <c r="C1226" s="144" t="s">
        <v>106</v>
      </c>
      <c r="D1226" s="58"/>
      <c r="E1226" s="58">
        <v>0</v>
      </c>
      <c r="F1226" s="137">
        <f t="shared" si="102"/>
        <v>0</v>
      </c>
    </row>
    <row r="1227" spans="1:6" s="173" customFormat="1" ht="24.75" x14ac:dyDescent="0.25">
      <c r="A1227" s="142">
        <v>69</v>
      </c>
      <c r="B1227" s="142">
        <v>31510</v>
      </c>
      <c r="C1227" s="140" t="s">
        <v>173</v>
      </c>
      <c r="D1227" s="58"/>
      <c r="E1227" s="58">
        <v>0</v>
      </c>
      <c r="F1227" s="137">
        <f t="shared" si="102"/>
        <v>0</v>
      </c>
    </row>
    <row r="1228" spans="1:6" s="173" customFormat="1" x14ac:dyDescent="0.25">
      <c r="A1228" s="142"/>
      <c r="B1228" s="142">
        <v>31690</v>
      </c>
      <c r="C1228" s="140" t="s">
        <v>183</v>
      </c>
      <c r="D1228" s="58"/>
      <c r="E1228" s="58">
        <v>0</v>
      </c>
      <c r="F1228" s="137"/>
    </row>
    <row r="1229" spans="1:6" s="173" customFormat="1" x14ac:dyDescent="0.25">
      <c r="A1229" s="142">
        <v>70</v>
      </c>
      <c r="B1229" s="143">
        <v>32110</v>
      </c>
      <c r="C1229" s="145" t="s">
        <v>107</v>
      </c>
      <c r="D1229" s="58"/>
      <c r="E1229" s="58">
        <v>0</v>
      </c>
      <c r="F1229" s="137">
        <f t="shared" ref="F1229:F1233" si="103">D1229-E1229</f>
        <v>0</v>
      </c>
    </row>
    <row r="1230" spans="1:6" s="173" customFormat="1" x14ac:dyDescent="0.25">
      <c r="A1230" s="142">
        <v>71</v>
      </c>
      <c r="B1230" s="142">
        <v>32111</v>
      </c>
      <c r="C1230" s="140" t="s">
        <v>174</v>
      </c>
      <c r="D1230" s="58"/>
      <c r="E1230" s="58">
        <v>0</v>
      </c>
      <c r="F1230" s="137">
        <f t="shared" si="103"/>
        <v>0</v>
      </c>
    </row>
    <row r="1231" spans="1:6" s="173" customFormat="1" ht="24" x14ac:dyDescent="0.25">
      <c r="A1231" s="142">
        <v>72</v>
      </c>
      <c r="B1231" s="143">
        <v>32140</v>
      </c>
      <c r="C1231" s="145" t="s">
        <v>175</v>
      </c>
      <c r="D1231" s="58"/>
      <c r="E1231" s="58">
        <v>0</v>
      </c>
      <c r="F1231" s="137">
        <f t="shared" si="103"/>
        <v>0</v>
      </c>
    </row>
    <row r="1232" spans="1:6" s="173" customFormat="1" ht="24" x14ac:dyDescent="0.25">
      <c r="A1232" s="142">
        <v>73</v>
      </c>
      <c r="B1232" s="143">
        <v>34000</v>
      </c>
      <c r="C1232" s="145" t="s">
        <v>132</v>
      </c>
      <c r="D1232" s="58"/>
      <c r="E1232" s="58">
        <v>0</v>
      </c>
      <c r="F1232" s="137">
        <f t="shared" si="103"/>
        <v>0</v>
      </c>
    </row>
    <row r="1233" spans="1:6" s="173" customFormat="1" x14ac:dyDescent="0.25">
      <c r="A1233" s="59"/>
      <c r="B1233" s="59" t="s">
        <v>72</v>
      </c>
      <c r="C1233" s="97" t="s">
        <v>73</v>
      </c>
      <c r="D1233" s="60">
        <f>SUM(D1218:D1232)</f>
        <v>0</v>
      </c>
      <c r="E1233" s="60">
        <f>SUM(E1218:E1232)</f>
        <v>0</v>
      </c>
      <c r="F1233" s="83">
        <f t="shared" si="103"/>
        <v>0</v>
      </c>
    </row>
    <row r="1234" spans="1:6" x14ac:dyDescent="0.25">
      <c r="A1234" s="65" t="s">
        <v>74</v>
      </c>
      <c r="B1234" s="66"/>
      <c r="C1234" s="67"/>
      <c r="D1234" s="68">
        <f>D1156+D1207+D1212+D1217+D1233</f>
        <v>10436.339999999998</v>
      </c>
      <c r="E1234" s="68">
        <f>E1156+E1207+E1212+E1217+E1233</f>
        <v>9632.5200000000023</v>
      </c>
      <c r="F1234" s="68">
        <f>D1234-E1234</f>
        <v>803.81999999999607</v>
      </c>
    </row>
    <row r="1236" spans="1:6" x14ac:dyDescent="0.25">
      <c r="A1236" s="128" t="s">
        <v>253</v>
      </c>
      <c r="B1236" s="129"/>
      <c r="C1236" s="129"/>
      <c r="D1236" s="129"/>
      <c r="E1236" s="129"/>
      <c r="F1236" s="130"/>
    </row>
    <row r="1237" spans="1:6" ht="36.75" x14ac:dyDescent="0.25">
      <c r="A1237" s="69" t="s">
        <v>12</v>
      </c>
      <c r="B1237" s="53" t="s">
        <v>31</v>
      </c>
      <c r="C1237" s="53" t="s">
        <v>5</v>
      </c>
      <c r="D1237" s="80" t="s">
        <v>177</v>
      </c>
      <c r="E1237" s="80" t="s">
        <v>176</v>
      </c>
      <c r="F1237" s="81" t="s">
        <v>32</v>
      </c>
    </row>
    <row r="1238" spans="1:6" x14ac:dyDescent="0.25">
      <c r="A1238" s="61">
        <v>1</v>
      </c>
      <c r="B1238" s="61">
        <v>11111</v>
      </c>
      <c r="C1238" s="96" t="s">
        <v>33</v>
      </c>
      <c r="D1238" s="57">
        <v>490207.73</v>
      </c>
      <c r="E1238" s="58">
        <v>463036.49</v>
      </c>
      <c r="F1238" s="82">
        <f>D1238-E1238</f>
        <v>27171.239999999991</v>
      </c>
    </row>
    <row r="1239" spans="1:6" ht="24.75" x14ac:dyDescent="0.25">
      <c r="A1239" s="61">
        <v>2</v>
      </c>
      <c r="B1239" s="61">
        <v>11121</v>
      </c>
      <c r="C1239" s="96" t="s">
        <v>108</v>
      </c>
      <c r="D1239" s="57">
        <v>36478.839999999997</v>
      </c>
      <c r="E1239" s="58">
        <v>39525.040000000001</v>
      </c>
      <c r="F1239" s="82">
        <f t="shared" ref="F1239:F1244" si="104">D1239-E1239</f>
        <v>-3046.2000000000044</v>
      </c>
    </row>
    <row r="1240" spans="1:6" ht="24.75" x14ac:dyDescent="0.25">
      <c r="A1240" s="61">
        <v>3</v>
      </c>
      <c r="B1240" s="61">
        <v>11131</v>
      </c>
      <c r="C1240" s="96" t="s">
        <v>109</v>
      </c>
      <c r="D1240" s="57">
        <v>30970.09</v>
      </c>
      <c r="E1240" s="58">
        <v>30096.69</v>
      </c>
      <c r="F1240" s="82">
        <f t="shared" si="104"/>
        <v>873.40000000000146</v>
      </c>
    </row>
    <row r="1241" spans="1:6" x14ac:dyDescent="0.25">
      <c r="A1241" s="61">
        <v>4</v>
      </c>
      <c r="B1241" s="61">
        <v>11151</v>
      </c>
      <c r="C1241" s="96" t="s">
        <v>110</v>
      </c>
      <c r="D1241" s="57"/>
      <c r="E1241" s="58">
        <v>0</v>
      </c>
      <c r="F1241" s="82">
        <f t="shared" si="104"/>
        <v>0</v>
      </c>
    </row>
    <row r="1242" spans="1:6" x14ac:dyDescent="0.25">
      <c r="A1242" s="61">
        <v>5</v>
      </c>
      <c r="B1242" s="61">
        <v>11152</v>
      </c>
      <c r="C1242" s="96" t="s">
        <v>114</v>
      </c>
      <c r="D1242" s="57">
        <v>4321.82</v>
      </c>
      <c r="E1242" s="58">
        <v>4141.6499999999996</v>
      </c>
      <c r="F1242" s="82">
        <f t="shared" si="104"/>
        <v>180.17000000000007</v>
      </c>
    </row>
    <row r="1243" spans="1:6" x14ac:dyDescent="0.25">
      <c r="A1243" s="61">
        <v>6</v>
      </c>
      <c r="B1243" s="61">
        <v>11211</v>
      </c>
      <c r="C1243" s="96" t="s">
        <v>111</v>
      </c>
      <c r="D1243" s="57">
        <v>29795.31</v>
      </c>
      <c r="E1243" s="58">
        <v>27561.47</v>
      </c>
      <c r="F1243" s="82">
        <f t="shared" si="104"/>
        <v>2233.84</v>
      </c>
    </row>
    <row r="1244" spans="1:6" ht="24.75" x14ac:dyDescent="0.25">
      <c r="A1244" s="61">
        <v>7</v>
      </c>
      <c r="B1244" s="61">
        <v>11311</v>
      </c>
      <c r="C1244" s="96" t="s">
        <v>112</v>
      </c>
      <c r="D1244" s="57">
        <v>30970.09</v>
      </c>
      <c r="E1244" s="58">
        <v>30096.69</v>
      </c>
      <c r="F1244" s="82">
        <f t="shared" si="104"/>
        <v>873.40000000000146</v>
      </c>
    </row>
    <row r="1245" spans="1:6" ht="24.75" x14ac:dyDescent="0.25">
      <c r="A1245" s="61">
        <v>8</v>
      </c>
      <c r="B1245" s="61">
        <v>11411</v>
      </c>
      <c r="C1245" s="96" t="s">
        <v>115</v>
      </c>
      <c r="D1245" s="57"/>
      <c r="E1245" s="58">
        <v>0</v>
      </c>
      <c r="F1245" s="82">
        <f>D1245-E1245</f>
        <v>0</v>
      </c>
    </row>
    <row r="1246" spans="1:6" x14ac:dyDescent="0.25">
      <c r="A1246" s="61">
        <v>9</v>
      </c>
      <c r="B1246" s="61">
        <v>11416</v>
      </c>
      <c r="C1246" s="96" t="s">
        <v>116</v>
      </c>
      <c r="D1246" s="57"/>
      <c r="E1246" s="58">
        <v>0</v>
      </c>
      <c r="F1246" s="82">
        <f>D1246-E1246</f>
        <v>0</v>
      </c>
    </row>
    <row r="1247" spans="1:6" ht="24.75" x14ac:dyDescent="0.25">
      <c r="A1247" s="61">
        <v>10</v>
      </c>
      <c r="B1247" s="61">
        <v>11418</v>
      </c>
      <c r="C1247" s="96" t="s">
        <v>124</v>
      </c>
      <c r="D1247" s="57">
        <v>2848.88</v>
      </c>
      <c r="E1247" s="58">
        <v>724.41</v>
      </c>
      <c r="F1247" s="82">
        <f>D1247-E1247</f>
        <v>2124.4700000000003</v>
      </c>
    </row>
    <row r="1248" spans="1:6" ht="36.75" x14ac:dyDescent="0.25">
      <c r="A1248" s="61">
        <v>11</v>
      </c>
      <c r="B1248" s="61">
        <v>11431</v>
      </c>
      <c r="C1248" s="96" t="s">
        <v>117</v>
      </c>
      <c r="D1248" s="57">
        <v>24772.45</v>
      </c>
      <c r="E1248" s="58">
        <v>35086.58</v>
      </c>
      <c r="F1248" s="82">
        <f>D1248-E1248</f>
        <v>-10314.130000000001</v>
      </c>
    </row>
    <row r="1249" spans="1:6" x14ac:dyDescent="0.25">
      <c r="A1249" s="61">
        <v>12</v>
      </c>
      <c r="B1249" s="61">
        <v>11611</v>
      </c>
      <c r="C1249" s="96" t="s">
        <v>113</v>
      </c>
      <c r="D1249" s="57"/>
      <c r="E1249" s="58">
        <v>300.67</v>
      </c>
      <c r="F1249" s="82">
        <f t="shared" ref="F1249:F1250" si="105">D1249-E1249</f>
        <v>-300.67</v>
      </c>
    </row>
    <row r="1250" spans="1:6" ht="24.75" x14ac:dyDescent="0.25">
      <c r="A1250" s="54">
        <v>13</v>
      </c>
      <c r="B1250" s="54">
        <v>11900</v>
      </c>
      <c r="C1250" s="98" t="s">
        <v>34</v>
      </c>
      <c r="D1250" s="57">
        <v>0</v>
      </c>
      <c r="E1250" s="58">
        <v>407</v>
      </c>
      <c r="F1250" s="82">
        <f t="shared" si="105"/>
        <v>-407</v>
      </c>
    </row>
    <row r="1251" spans="1:6" x14ac:dyDescent="0.25">
      <c r="A1251" s="59"/>
      <c r="B1251" s="59" t="s">
        <v>35</v>
      </c>
      <c r="C1251" s="97" t="s">
        <v>36</v>
      </c>
      <c r="D1251" s="60">
        <f>SUM(D1238:D1250)</f>
        <v>650365.20999999985</v>
      </c>
      <c r="E1251" s="60">
        <f>SUM(E1238:E1250)</f>
        <v>630976.68999999994</v>
      </c>
      <c r="F1251" s="60">
        <f>SUM(F1238:F1250)</f>
        <v>19388.51999999999</v>
      </c>
    </row>
    <row r="1252" spans="1:6" ht="24.75" x14ac:dyDescent="0.25">
      <c r="A1252" s="61">
        <v>13</v>
      </c>
      <c r="B1252" s="61">
        <v>13140</v>
      </c>
      <c r="C1252" s="96" t="s">
        <v>125</v>
      </c>
      <c r="D1252" s="57">
        <v>310</v>
      </c>
      <c r="E1252" s="58">
        <v>0</v>
      </c>
      <c r="F1252" s="82">
        <f t="shared" ref="F1252:F1301" si="106">D1252-E1252</f>
        <v>310</v>
      </c>
    </row>
    <row r="1253" spans="1:6" ht="36.75" x14ac:dyDescent="0.25">
      <c r="A1253" s="61">
        <v>14</v>
      </c>
      <c r="B1253" s="61">
        <v>13141</v>
      </c>
      <c r="C1253" s="96" t="s">
        <v>163</v>
      </c>
      <c r="D1253" s="57">
        <v>198</v>
      </c>
      <c r="E1253" s="58">
        <v>0</v>
      </c>
      <c r="F1253" s="82">
        <f t="shared" si="106"/>
        <v>198</v>
      </c>
    </row>
    <row r="1254" spans="1:6" x14ac:dyDescent="0.25">
      <c r="A1254" s="61"/>
      <c r="B1254" s="61">
        <v>13142</v>
      </c>
      <c r="C1254" s="89" t="s">
        <v>126</v>
      </c>
      <c r="D1254" s="57">
        <v>0</v>
      </c>
      <c r="E1254" s="58">
        <v>0</v>
      </c>
      <c r="F1254" s="82">
        <f t="shared" si="106"/>
        <v>0</v>
      </c>
    </row>
    <row r="1255" spans="1:6" ht="36.75" x14ac:dyDescent="0.25">
      <c r="A1255" s="61">
        <v>15</v>
      </c>
      <c r="B1255" s="61">
        <v>13143</v>
      </c>
      <c r="C1255" s="96" t="s">
        <v>127</v>
      </c>
      <c r="D1255" s="57">
        <v>7</v>
      </c>
      <c r="E1255" s="58">
        <v>0</v>
      </c>
      <c r="F1255" s="82">
        <f t="shared" si="106"/>
        <v>7</v>
      </c>
    </row>
    <row r="1256" spans="1:6" x14ac:dyDescent="0.25">
      <c r="A1256" s="61">
        <v>16</v>
      </c>
      <c r="B1256" s="61">
        <v>13310</v>
      </c>
      <c r="C1256" s="96" t="s">
        <v>37</v>
      </c>
      <c r="D1256" s="57"/>
      <c r="E1256" s="58">
        <v>0</v>
      </c>
      <c r="F1256" s="82">
        <f t="shared" si="106"/>
        <v>0</v>
      </c>
    </row>
    <row r="1257" spans="1:6" x14ac:dyDescent="0.25">
      <c r="A1257" s="61">
        <v>17</v>
      </c>
      <c r="B1257" s="61">
        <v>13320</v>
      </c>
      <c r="C1257" s="96" t="s">
        <v>38</v>
      </c>
      <c r="D1257" s="57">
        <v>1017.37</v>
      </c>
      <c r="E1257" s="58">
        <v>0</v>
      </c>
      <c r="F1257" s="82">
        <f t="shared" si="106"/>
        <v>1017.37</v>
      </c>
    </row>
    <row r="1258" spans="1:6" x14ac:dyDescent="0.25">
      <c r="A1258" s="61">
        <v>18</v>
      </c>
      <c r="B1258" s="61">
        <v>13330</v>
      </c>
      <c r="C1258" s="96" t="s">
        <v>39</v>
      </c>
      <c r="D1258" s="57"/>
      <c r="E1258" s="58">
        <v>0</v>
      </c>
      <c r="F1258" s="82">
        <f t="shared" si="106"/>
        <v>0</v>
      </c>
    </row>
    <row r="1259" spans="1:6" ht="24.75" x14ac:dyDescent="0.25">
      <c r="A1259" s="61">
        <v>19</v>
      </c>
      <c r="B1259" s="61">
        <v>13430</v>
      </c>
      <c r="C1259" s="96" t="s">
        <v>89</v>
      </c>
      <c r="D1259" s="57">
        <v>87517.7</v>
      </c>
      <c r="E1259" s="58">
        <v>82151.100000000006</v>
      </c>
      <c r="F1259" s="82">
        <f t="shared" si="106"/>
        <v>5366.5999999999913</v>
      </c>
    </row>
    <row r="1260" spans="1:6" ht="36.75" x14ac:dyDescent="0.25">
      <c r="A1260" s="61">
        <v>20</v>
      </c>
      <c r="B1260" s="61">
        <v>13445</v>
      </c>
      <c r="C1260" s="96" t="s">
        <v>96</v>
      </c>
      <c r="D1260" s="57"/>
      <c r="E1260" s="58">
        <v>0</v>
      </c>
      <c r="F1260" s="82">
        <f t="shared" si="106"/>
        <v>0</v>
      </c>
    </row>
    <row r="1261" spans="1:6" ht="24.75" x14ac:dyDescent="0.25">
      <c r="A1261" s="61">
        <v>21</v>
      </c>
      <c r="B1261" s="61">
        <v>13450</v>
      </c>
      <c r="C1261" s="96" t="s">
        <v>40</v>
      </c>
      <c r="D1261" s="57">
        <v>143.96</v>
      </c>
      <c r="E1261" s="58">
        <v>502.16</v>
      </c>
      <c r="F1261" s="82">
        <f t="shared" si="106"/>
        <v>-358.20000000000005</v>
      </c>
    </row>
    <row r="1262" spans="1:6" x14ac:dyDescent="0.25">
      <c r="A1262" s="61">
        <v>22</v>
      </c>
      <c r="B1262" s="61">
        <v>13460</v>
      </c>
      <c r="C1262" s="96" t="s">
        <v>41</v>
      </c>
      <c r="D1262" s="57">
        <v>1014.25</v>
      </c>
      <c r="E1262" s="58">
        <v>0</v>
      </c>
      <c r="F1262" s="82">
        <f t="shared" si="106"/>
        <v>1014.25</v>
      </c>
    </row>
    <row r="1263" spans="1:6" x14ac:dyDescent="0.25">
      <c r="A1263" s="61">
        <v>23</v>
      </c>
      <c r="B1263" s="61">
        <v>13470</v>
      </c>
      <c r="C1263" s="96" t="s">
        <v>42</v>
      </c>
      <c r="D1263" s="57">
        <v>2319.4499999999998</v>
      </c>
      <c r="E1263" s="58">
        <v>14012</v>
      </c>
      <c r="F1263" s="82">
        <f t="shared" si="106"/>
        <v>-11692.55</v>
      </c>
    </row>
    <row r="1264" spans="1:6" ht="24.75" x14ac:dyDescent="0.25">
      <c r="A1264" s="61">
        <v>24</v>
      </c>
      <c r="B1264" s="61">
        <v>13475</v>
      </c>
      <c r="C1264" s="96" t="s">
        <v>97</v>
      </c>
      <c r="D1264" s="57">
        <v>9729</v>
      </c>
      <c r="E1264" s="58">
        <v>9729</v>
      </c>
      <c r="F1264" s="82">
        <f t="shared" si="106"/>
        <v>0</v>
      </c>
    </row>
    <row r="1265" spans="1:6" x14ac:dyDescent="0.25">
      <c r="A1265" s="61">
        <v>25</v>
      </c>
      <c r="B1265" s="61">
        <v>13480</v>
      </c>
      <c r="C1265" s="96" t="s">
        <v>43</v>
      </c>
      <c r="D1265" s="57"/>
      <c r="E1265" s="58">
        <v>0</v>
      </c>
      <c r="F1265" s="82">
        <f t="shared" si="106"/>
        <v>0</v>
      </c>
    </row>
    <row r="1266" spans="1:6" x14ac:dyDescent="0.25">
      <c r="A1266" s="61">
        <v>26</v>
      </c>
      <c r="B1266" s="61">
        <v>13501</v>
      </c>
      <c r="C1266" s="96" t="s">
        <v>44</v>
      </c>
      <c r="D1266" s="57">
        <v>1982</v>
      </c>
      <c r="E1266" s="58">
        <v>1340</v>
      </c>
      <c r="F1266" s="82">
        <f t="shared" si="106"/>
        <v>642</v>
      </c>
    </row>
    <row r="1267" spans="1:6" x14ac:dyDescent="0.25">
      <c r="A1267" s="61">
        <v>27</v>
      </c>
      <c r="B1267" s="61">
        <v>13503</v>
      </c>
      <c r="C1267" s="96" t="s">
        <v>98</v>
      </c>
      <c r="D1267" s="57"/>
      <c r="E1267" s="58">
        <v>4740</v>
      </c>
      <c r="F1267" s="82">
        <f t="shared" si="106"/>
        <v>-4740</v>
      </c>
    </row>
    <row r="1268" spans="1:6" x14ac:dyDescent="0.25">
      <c r="A1268" s="61"/>
      <c r="B1268" s="54">
        <v>13504</v>
      </c>
      <c r="C1268" s="54" t="s">
        <v>128</v>
      </c>
      <c r="D1268" s="57"/>
      <c r="E1268" s="58">
        <v>0</v>
      </c>
      <c r="F1268" s="82">
        <f t="shared" si="106"/>
        <v>0</v>
      </c>
    </row>
    <row r="1269" spans="1:6" x14ac:dyDescent="0.25">
      <c r="A1269" s="61">
        <v>28</v>
      </c>
      <c r="B1269" s="61">
        <v>13509</v>
      </c>
      <c r="C1269" s="96" t="s">
        <v>45</v>
      </c>
      <c r="D1269" s="57"/>
      <c r="E1269" s="58">
        <v>0</v>
      </c>
      <c r="F1269" s="82">
        <f t="shared" si="106"/>
        <v>0</v>
      </c>
    </row>
    <row r="1270" spans="1:6" x14ac:dyDescent="0.25">
      <c r="A1270" s="61">
        <v>29</v>
      </c>
      <c r="B1270" s="61">
        <v>13511</v>
      </c>
      <c r="C1270" s="96" t="s">
        <v>129</v>
      </c>
      <c r="D1270" s="57"/>
      <c r="E1270" s="58">
        <v>0</v>
      </c>
      <c r="F1270" s="82">
        <f t="shared" si="106"/>
        <v>0</v>
      </c>
    </row>
    <row r="1271" spans="1:6" ht="24.75" x14ac:dyDescent="0.25">
      <c r="A1271" s="61"/>
      <c r="B1271" s="61">
        <v>13512</v>
      </c>
      <c r="C1271" s="96" t="s">
        <v>179</v>
      </c>
      <c r="D1271" s="57"/>
      <c r="E1271" s="58">
        <v>0</v>
      </c>
      <c r="F1271" s="82">
        <f t="shared" si="106"/>
        <v>0</v>
      </c>
    </row>
    <row r="1272" spans="1:6" x14ac:dyDescent="0.25">
      <c r="A1272" s="61">
        <v>30</v>
      </c>
      <c r="B1272" s="61">
        <v>13610</v>
      </c>
      <c r="C1272" s="96" t="s">
        <v>46</v>
      </c>
      <c r="D1272" s="57">
        <v>1145.2</v>
      </c>
      <c r="E1272" s="58">
        <v>254.45</v>
      </c>
      <c r="F1272" s="82">
        <f t="shared" si="106"/>
        <v>890.75</v>
      </c>
    </row>
    <row r="1273" spans="1:6" ht="24.75" x14ac:dyDescent="0.25">
      <c r="A1273" s="61">
        <v>31</v>
      </c>
      <c r="B1273" s="61">
        <v>13611</v>
      </c>
      <c r="C1273" s="96" t="s">
        <v>99</v>
      </c>
      <c r="D1273" s="57"/>
      <c r="E1273" s="58">
        <v>0</v>
      </c>
      <c r="F1273" s="82">
        <f t="shared" si="106"/>
        <v>0</v>
      </c>
    </row>
    <row r="1274" spans="1:6" ht="24.75" x14ac:dyDescent="0.25">
      <c r="A1274" s="61">
        <v>32</v>
      </c>
      <c r="B1274" s="61">
        <v>13620</v>
      </c>
      <c r="C1274" s="96" t="s">
        <v>47</v>
      </c>
      <c r="D1274" s="57">
        <v>3093.2</v>
      </c>
      <c r="E1274" s="58">
        <v>1017.6</v>
      </c>
      <c r="F1274" s="82">
        <f t="shared" si="106"/>
        <v>2075.6</v>
      </c>
    </row>
    <row r="1275" spans="1:6" x14ac:dyDescent="0.25">
      <c r="A1275" s="61">
        <v>33</v>
      </c>
      <c r="B1275" s="61">
        <v>13630</v>
      </c>
      <c r="C1275" s="96" t="s">
        <v>48</v>
      </c>
      <c r="D1275" s="57">
        <v>45734.65</v>
      </c>
      <c r="E1275" s="58">
        <v>46647.040000000001</v>
      </c>
      <c r="F1275" s="82">
        <f t="shared" si="106"/>
        <v>-912.38999999999942</v>
      </c>
    </row>
    <row r="1276" spans="1:6" x14ac:dyDescent="0.25">
      <c r="A1276" s="61">
        <v>34</v>
      </c>
      <c r="B1276" s="61">
        <v>13640</v>
      </c>
      <c r="C1276" s="96" t="s">
        <v>49</v>
      </c>
      <c r="D1276" s="57"/>
      <c r="E1276" s="58">
        <v>130</v>
      </c>
      <c r="F1276" s="82">
        <f t="shared" si="106"/>
        <v>-130</v>
      </c>
    </row>
    <row r="1277" spans="1:6" x14ac:dyDescent="0.25">
      <c r="A1277" s="61">
        <v>35</v>
      </c>
      <c r="B1277" s="61">
        <v>13720</v>
      </c>
      <c r="C1277" s="96" t="s">
        <v>50</v>
      </c>
      <c r="D1277" s="57"/>
      <c r="E1277" s="58">
        <v>0</v>
      </c>
      <c r="F1277" s="82">
        <f t="shared" si="106"/>
        <v>0</v>
      </c>
    </row>
    <row r="1278" spans="1:6" x14ac:dyDescent="0.25">
      <c r="A1278" s="61">
        <v>36</v>
      </c>
      <c r="B1278" s="61">
        <v>13760</v>
      </c>
      <c r="C1278" s="96" t="s">
        <v>51</v>
      </c>
      <c r="D1278" s="57"/>
      <c r="E1278" s="58">
        <v>7950</v>
      </c>
      <c r="F1278" s="82">
        <f t="shared" si="106"/>
        <v>-7950</v>
      </c>
    </row>
    <row r="1279" spans="1:6" ht="24.75" x14ac:dyDescent="0.25">
      <c r="A1279" s="61">
        <v>37</v>
      </c>
      <c r="B1279" s="61">
        <v>13780</v>
      </c>
      <c r="C1279" s="96" t="s">
        <v>164</v>
      </c>
      <c r="D1279" s="57">
        <v>13177.11</v>
      </c>
      <c r="E1279" s="58">
        <v>15725.8</v>
      </c>
      <c r="F1279" s="82">
        <f t="shared" si="106"/>
        <v>-2548.6899999999987</v>
      </c>
    </row>
    <row r="1280" spans="1:6" ht="24.75" x14ac:dyDescent="0.25">
      <c r="A1280" s="61">
        <v>38</v>
      </c>
      <c r="B1280" s="61">
        <v>13810</v>
      </c>
      <c r="C1280" s="96" t="s">
        <v>165</v>
      </c>
      <c r="D1280" s="57"/>
      <c r="E1280" s="58">
        <v>0</v>
      </c>
      <c r="F1280" s="82">
        <f t="shared" si="106"/>
        <v>0</v>
      </c>
    </row>
    <row r="1281" spans="1:6" x14ac:dyDescent="0.25">
      <c r="A1281" s="61">
        <v>39</v>
      </c>
      <c r="B1281" s="61">
        <v>13820</v>
      </c>
      <c r="C1281" s="96" t="s">
        <v>90</v>
      </c>
      <c r="D1281" s="57">
        <v>0</v>
      </c>
      <c r="E1281" s="58">
        <v>0</v>
      </c>
      <c r="F1281" s="82">
        <f t="shared" si="106"/>
        <v>0</v>
      </c>
    </row>
    <row r="1282" spans="1:6" x14ac:dyDescent="0.25">
      <c r="A1282" s="61">
        <v>40</v>
      </c>
      <c r="B1282" s="61">
        <v>13950</v>
      </c>
      <c r="C1282" s="96" t="s">
        <v>52</v>
      </c>
      <c r="D1282" s="57">
        <v>450</v>
      </c>
      <c r="E1282" s="58">
        <v>360</v>
      </c>
      <c r="F1282" s="82">
        <f t="shared" si="106"/>
        <v>90</v>
      </c>
    </row>
    <row r="1283" spans="1:6" x14ac:dyDescent="0.25">
      <c r="A1283" s="61">
        <v>41</v>
      </c>
      <c r="B1283" s="61">
        <v>13951</v>
      </c>
      <c r="C1283" s="96" t="s">
        <v>52</v>
      </c>
      <c r="D1283" s="57">
        <v>741.14</v>
      </c>
      <c r="E1283" s="58">
        <v>935.39</v>
      </c>
      <c r="F1283" s="82">
        <f t="shared" si="106"/>
        <v>-194.25</v>
      </c>
    </row>
    <row r="1284" spans="1:6" ht="24.75" x14ac:dyDescent="0.25">
      <c r="A1284" s="61"/>
      <c r="B1284" s="61">
        <v>13952</v>
      </c>
      <c r="C1284" s="96" t="s">
        <v>180</v>
      </c>
      <c r="D1284" s="57"/>
      <c r="E1284" s="58">
        <v>0</v>
      </c>
      <c r="F1284" s="82">
        <f t="shared" si="106"/>
        <v>0</v>
      </c>
    </row>
    <row r="1285" spans="1:6" ht="24.75" x14ac:dyDescent="0.25">
      <c r="A1285" s="61">
        <v>42</v>
      </c>
      <c r="B1285" s="61">
        <v>13954</v>
      </c>
      <c r="C1285" s="96" t="s">
        <v>100</v>
      </c>
      <c r="D1285" s="57">
        <v>150</v>
      </c>
      <c r="E1285" s="58">
        <v>60</v>
      </c>
      <c r="F1285" s="82">
        <f t="shared" si="106"/>
        <v>90</v>
      </c>
    </row>
    <row r="1286" spans="1:6" ht="24.75" x14ac:dyDescent="0.25">
      <c r="A1286" s="61">
        <v>43</v>
      </c>
      <c r="B1286" s="61">
        <v>14010</v>
      </c>
      <c r="C1286" s="96" t="s">
        <v>166</v>
      </c>
      <c r="D1286" s="57">
        <v>11407.52</v>
      </c>
      <c r="E1286" s="58">
        <v>14391.42</v>
      </c>
      <c r="F1286" s="82">
        <f t="shared" si="106"/>
        <v>-2983.8999999999996</v>
      </c>
    </row>
    <row r="1287" spans="1:6" ht="24.75" x14ac:dyDescent="0.25">
      <c r="A1287" s="61">
        <v>44</v>
      </c>
      <c r="B1287" s="61">
        <v>14022</v>
      </c>
      <c r="C1287" s="96" t="s">
        <v>101</v>
      </c>
      <c r="D1287" s="57"/>
      <c r="E1287" s="58">
        <v>473</v>
      </c>
      <c r="F1287" s="82">
        <f t="shared" si="106"/>
        <v>-473</v>
      </c>
    </row>
    <row r="1288" spans="1:6" ht="24.75" x14ac:dyDescent="0.25">
      <c r="A1288" s="61">
        <v>45</v>
      </c>
      <c r="B1288" s="61">
        <v>14023</v>
      </c>
      <c r="C1288" s="96" t="s">
        <v>167</v>
      </c>
      <c r="D1288" s="57"/>
      <c r="E1288" s="58">
        <v>0</v>
      </c>
      <c r="F1288" s="82">
        <f t="shared" si="106"/>
        <v>0</v>
      </c>
    </row>
    <row r="1289" spans="1:6" ht="24.75" x14ac:dyDescent="0.25">
      <c r="A1289" s="61">
        <v>46</v>
      </c>
      <c r="B1289" s="61">
        <v>14024</v>
      </c>
      <c r="C1289" s="96" t="s">
        <v>53</v>
      </c>
      <c r="D1289" s="57">
        <v>35297.58</v>
      </c>
      <c r="E1289" s="58">
        <v>25011</v>
      </c>
      <c r="F1289" s="82">
        <f t="shared" si="106"/>
        <v>10286.580000000002</v>
      </c>
    </row>
    <row r="1290" spans="1:6" ht="24.75" x14ac:dyDescent="0.25">
      <c r="A1290" s="61">
        <v>47</v>
      </c>
      <c r="B1290" s="61">
        <v>14026</v>
      </c>
      <c r="C1290" s="96" t="s">
        <v>168</v>
      </c>
      <c r="D1290" s="57"/>
      <c r="E1290" s="58">
        <v>0</v>
      </c>
      <c r="F1290" s="82">
        <f t="shared" si="106"/>
        <v>0</v>
      </c>
    </row>
    <row r="1291" spans="1:6" ht="24.75" x14ac:dyDescent="0.25">
      <c r="A1291" s="61"/>
      <c r="B1291" s="54">
        <v>14027</v>
      </c>
      <c r="C1291" s="98" t="s">
        <v>181</v>
      </c>
      <c r="D1291" s="57"/>
      <c r="E1291" s="58">
        <v>0</v>
      </c>
      <c r="F1291" s="82">
        <f t="shared" si="106"/>
        <v>0</v>
      </c>
    </row>
    <row r="1292" spans="1:6" x14ac:dyDescent="0.25">
      <c r="A1292" s="61"/>
      <c r="B1292" s="54">
        <v>14030</v>
      </c>
      <c r="C1292" s="54" t="s">
        <v>130</v>
      </c>
      <c r="D1292" s="57"/>
      <c r="E1292" s="58">
        <v>0</v>
      </c>
      <c r="F1292" s="82">
        <f t="shared" si="106"/>
        <v>0</v>
      </c>
    </row>
    <row r="1293" spans="1:6" ht="24.75" x14ac:dyDescent="0.25">
      <c r="A1293" s="61">
        <v>48</v>
      </c>
      <c r="B1293" s="61">
        <v>14032</v>
      </c>
      <c r="C1293" s="96" t="s">
        <v>178</v>
      </c>
      <c r="D1293" s="57"/>
      <c r="E1293" s="58">
        <v>0</v>
      </c>
      <c r="F1293" s="82">
        <f t="shared" si="106"/>
        <v>0</v>
      </c>
    </row>
    <row r="1294" spans="1:6" x14ac:dyDescent="0.25">
      <c r="A1294" s="61">
        <v>49</v>
      </c>
      <c r="B1294" s="61">
        <v>14040</v>
      </c>
      <c r="C1294" s="96" t="s">
        <v>54</v>
      </c>
      <c r="D1294" s="57"/>
      <c r="E1294" s="58">
        <v>0</v>
      </c>
      <c r="F1294" s="82">
        <f t="shared" si="106"/>
        <v>0</v>
      </c>
    </row>
    <row r="1295" spans="1:6" x14ac:dyDescent="0.25">
      <c r="A1295" s="61">
        <v>50</v>
      </c>
      <c r="B1295" s="61">
        <v>14050</v>
      </c>
      <c r="C1295" s="96" t="s">
        <v>55</v>
      </c>
      <c r="D1295" s="57">
        <v>13481.81</v>
      </c>
      <c r="E1295" s="58">
        <v>13321.2</v>
      </c>
      <c r="F1295" s="82">
        <f t="shared" si="106"/>
        <v>160.60999999999876</v>
      </c>
    </row>
    <row r="1296" spans="1:6" ht="36.75" x14ac:dyDescent="0.25">
      <c r="A1296" s="61">
        <v>51</v>
      </c>
      <c r="B1296" s="61">
        <v>14060</v>
      </c>
      <c r="C1296" s="96" t="s">
        <v>102</v>
      </c>
      <c r="D1296" s="57"/>
      <c r="E1296" s="58">
        <v>0</v>
      </c>
      <c r="F1296" s="82">
        <f t="shared" si="106"/>
        <v>0</v>
      </c>
    </row>
    <row r="1297" spans="1:6" x14ac:dyDescent="0.25">
      <c r="A1297" s="61">
        <v>52</v>
      </c>
      <c r="B1297" s="61">
        <v>14210</v>
      </c>
      <c r="C1297" s="96" t="s">
        <v>56</v>
      </c>
      <c r="D1297" s="57"/>
      <c r="E1297" s="58">
        <v>100</v>
      </c>
      <c r="F1297" s="82">
        <f t="shared" si="106"/>
        <v>-100</v>
      </c>
    </row>
    <row r="1298" spans="1:6" ht="24.75" x14ac:dyDescent="0.25">
      <c r="A1298" s="61">
        <v>53</v>
      </c>
      <c r="B1298" s="55">
        <v>14230</v>
      </c>
      <c r="C1298" s="96" t="s">
        <v>57</v>
      </c>
      <c r="D1298" s="57"/>
      <c r="E1298" s="58">
        <v>0</v>
      </c>
      <c r="F1298" s="82">
        <f t="shared" si="106"/>
        <v>0</v>
      </c>
    </row>
    <row r="1299" spans="1:6" ht="24.75" x14ac:dyDescent="0.25">
      <c r="A1299" s="61">
        <v>54</v>
      </c>
      <c r="B1299" s="61">
        <v>14310</v>
      </c>
      <c r="C1299" s="96" t="s">
        <v>103</v>
      </c>
      <c r="D1299" s="57"/>
      <c r="E1299" s="58">
        <v>0</v>
      </c>
      <c r="F1299" s="82">
        <f t="shared" si="106"/>
        <v>0</v>
      </c>
    </row>
    <row r="1300" spans="1:6" x14ac:dyDescent="0.25">
      <c r="A1300" s="54"/>
      <c r="B1300" s="54">
        <v>14410</v>
      </c>
      <c r="C1300" s="61" t="s">
        <v>58</v>
      </c>
      <c r="D1300" s="57">
        <v>10000</v>
      </c>
      <c r="E1300" s="58">
        <v>0</v>
      </c>
      <c r="F1300" s="82">
        <f t="shared" si="106"/>
        <v>10000</v>
      </c>
    </row>
    <row r="1301" spans="1:6" x14ac:dyDescent="0.25">
      <c r="A1301" s="54"/>
      <c r="B1301" s="54">
        <v>14415</v>
      </c>
      <c r="C1301" s="61" t="s">
        <v>182</v>
      </c>
      <c r="D1301" s="57"/>
      <c r="E1301" s="58">
        <v>0</v>
      </c>
      <c r="F1301" s="82">
        <f t="shared" si="106"/>
        <v>0</v>
      </c>
    </row>
    <row r="1302" spans="1:6" x14ac:dyDescent="0.25">
      <c r="A1302" s="59"/>
      <c r="B1302" s="59" t="s">
        <v>59</v>
      </c>
      <c r="C1302" s="97" t="s">
        <v>60</v>
      </c>
      <c r="D1302" s="60">
        <f>SUM(D1252:D1301)</f>
        <v>238916.94</v>
      </c>
      <c r="E1302" s="60">
        <f>SUM(E1252:E1301)</f>
        <v>238851.16000000003</v>
      </c>
      <c r="F1302" s="60">
        <f>SUM(F1252:F1299)</f>
        <v>-9934.220000000003</v>
      </c>
    </row>
    <row r="1303" spans="1:6" x14ac:dyDescent="0.25">
      <c r="A1303" s="134">
        <v>55</v>
      </c>
      <c r="B1303" s="135">
        <v>13210</v>
      </c>
      <c r="C1303" s="136" t="s">
        <v>61</v>
      </c>
      <c r="D1303" s="169">
        <v>23271.85</v>
      </c>
      <c r="E1303" s="58">
        <v>9403.59</v>
      </c>
      <c r="F1303" s="137">
        <f>D1303-E1303</f>
        <v>13868.259999999998</v>
      </c>
    </row>
    <row r="1304" spans="1:6" x14ac:dyDescent="0.25">
      <c r="A1304" s="138">
        <v>56</v>
      </c>
      <c r="B1304" s="139">
        <v>13220</v>
      </c>
      <c r="C1304" s="140" t="s">
        <v>62</v>
      </c>
      <c r="D1304" s="170">
        <v>2283.48</v>
      </c>
      <c r="E1304" s="58">
        <v>1029.1600000000001</v>
      </c>
      <c r="F1304" s="137">
        <f t="shared" ref="F1304:F1306" si="107">D1304-E1304</f>
        <v>1254.32</v>
      </c>
    </row>
    <row r="1305" spans="1:6" x14ac:dyDescent="0.25">
      <c r="A1305" s="134">
        <v>57</v>
      </c>
      <c r="B1305" s="135">
        <v>13230</v>
      </c>
      <c r="C1305" s="136" t="s">
        <v>63</v>
      </c>
      <c r="D1305" s="169">
        <v>4387.5600000000004</v>
      </c>
      <c r="E1305" s="58">
        <v>6139</v>
      </c>
      <c r="F1305" s="137">
        <f t="shared" si="107"/>
        <v>-1751.4399999999996</v>
      </c>
    </row>
    <row r="1306" spans="1:6" x14ac:dyDescent="0.25">
      <c r="A1306" s="138">
        <v>58</v>
      </c>
      <c r="B1306" s="141">
        <v>13250</v>
      </c>
      <c r="C1306" s="140" t="s">
        <v>64</v>
      </c>
      <c r="D1306" s="171"/>
      <c r="E1306" s="58">
        <v>288.22000000000003</v>
      </c>
      <c r="F1306" s="137">
        <f t="shared" si="107"/>
        <v>-288.22000000000003</v>
      </c>
    </row>
    <row r="1307" spans="1:6" x14ac:dyDescent="0.25">
      <c r="A1307" s="71"/>
      <c r="B1307" s="59" t="s">
        <v>65</v>
      </c>
      <c r="C1307" s="97" t="s">
        <v>66</v>
      </c>
      <c r="D1307" s="60">
        <f>SUM(D1303:D1306)</f>
        <v>29942.89</v>
      </c>
      <c r="E1307" s="60">
        <f>SUM(E1303:E1306)</f>
        <v>16859.97</v>
      </c>
      <c r="F1307" s="60">
        <f>SUM(F1303:F1306)</f>
        <v>13082.92</v>
      </c>
    </row>
    <row r="1308" spans="1:6" x14ac:dyDescent="0.25">
      <c r="A1308" s="135">
        <v>59</v>
      </c>
      <c r="B1308" s="135">
        <v>21110</v>
      </c>
      <c r="C1308" s="135" t="s">
        <v>123</v>
      </c>
      <c r="D1308" s="57"/>
      <c r="E1308" s="58">
        <v>0</v>
      </c>
      <c r="F1308" s="137">
        <f t="shared" ref="F1308:F1311" si="108">D1308-E1308</f>
        <v>0</v>
      </c>
    </row>
    <row r="1309" spans="1:6" x14ac:dyDescent="0.25">
      <c r="A1309" s="135"/>
      <c r="B1309" s="135">
        <v>21200</v>
      </c>
      <c r="C1309" s="135" t="s">
        <v>67</v>
      </c>
      <c r="D1309" s="57"/>
      <c r="E1309" s="58">
        <v>0</v>
      </c>
      <c r="F1309" s="137">
        <f t="shared" si="108"/>
        <v>0</v>
      </c>
    </row>
    <row r="1310" spans="1:6" ht="24.75" x14ac:dyDescent="0.25">
      <c r="A1310" s="135">
        <v>59</v>
      </c>
      <c r="B1310" s="135">
        <v>22202</v>
      </c>
      <c r="C1310" s="136" t="s">
        <v>104</v>
      </c>
      <c r="D1310" s="57"/>
      <c r="E1310" s="58">
        <v>0</v>
      </c>
      <c r="F1310" s="137">
        <f t="shared" si="108"/>
        <v>0</v>
      </c>
    </row>
    <row r="1311" spans="1:6" x14ac:dyDescent="0.25">
      <c r="A1311" s="135">
        <v>60</v>
      </c>
      <c r="B1311" s="135">
        <v>22300</v>
      </c>
      <c r="C1311" s="136" t="s">
        <v>169</v>
      </c>
      <c r="D1311" s="57"/>
      <c r="E1311" s="58">
        <v>0</v>
      </c>
      <c r="F1311" s="137">
        <f t="shared" si="108"/>
        <v>0</v>
      </c>
    </row>
    <row r="1312" spans="1:6" ht="24.75" x14ac:dyDescent="0.25">
      <c r="A1312" s="59"/>
      <c r="B1312" s="59" t="s">
        <v>68</v>
      </c>
      <c r="C1312" s="97" t="s">
        <v>69</v>
      </c>
      <c r="D1312" s="60">
        <f>SUM(D1308:D1311)</f>
        <v>0</v>
      </c>
      <c r="E1312" s="60">
        <f>SUM(E1308:E1311)</f>
        <v>0</v>
      </c>
      <c r="F1312" s="60">
        <f>SUM(F1308:F1311)</f>
        <v>0</v>
      </c>
    </row>
    <row r="1313" spans="1:6" x14ac:dyDescent="0.25">
      <c r="A1313" s="142">
        <v>61</v>
      </c>
      <c r="B1313" s="142">
        <v>31110</v>
      </c>
      <c r="C1313" s="140" t="s">
        <v>131</v>
      </c>
      <c r="D1313" s="64"/>
      <c r="E1313" s="58">
        <v>0</v>
      </c>
      <c r="F1313" s="137">
        <f t="shared" ref="F1313:F1316" si="109">D1313-E1313</f>
        <v>0</v>
      </c>
    </row>
    <row r="1314" spans="1:6" x14ac:dyDescent="0.25">
      <c r="A1314" s="142">
        <v>62</v>
      </c>
      <c r="B1314" s="142">
        <v>31121</v>
      </c>
      <c r="C1314" s="140" t="s">
        <v>70</v>
      </c>
      <c r="D1314" s="64"/>
      <c r="E1314" s="58">
        <v>0</v>
      </c>
      <c r="F1314" s="137">
        <f t="shared" si="109"/>
        <v>0</v>
      </c>
    </row>
    <row r="1315" spans="1:6" x14ac:dyDescent="0.25">
      <c r="A1315" s="142">
        <v>63</v>
      </c>
      <c r="B1315" s="142">
        <v>31123</v>
      </c>
      <c r="C1315" s="140" t="s">
        <v>170</v>
      </c>
      <c r="D1315" s="64"/>
      <c r="E1315" s="58">
        <v>0</v>
      </c>
      <c r="F1315" s="137">
        <f t="shared" si="109"/>
        <v>0</v>
      </c>
    </row>
    <row r="1316" spans="1:6" x14ac:dyDescent="0.25">
      <c r="A1316" s="142">
        <v>64</v>
      </c>
      <c r="B1316" s="142">
        <v>31126</v>
      </c>
      <c r="C1316" s="140" t="s">
        <v>171</v>
      </c>
      <c r="D1316" s="57"/>
      <c r="E1316" s="58">
        <v>0</v>
      </c>
      <c r="F1316" s="137">
        <f t="shared" si="109"/>
        <v>0</v>
      </c>
    </row>
    <row r="1317" spans="1:6" x14ac:dyDescent="0.25">
      <c r="A1317" s="142"/>
      <c r="B1317" s="142">
        <v>31129</v>
      </c>
      <c r="C1317" s="140" t="s">
        <v>184</v>
      </c>
      <c r="D1317" s="57"/>
      <c r="E1317" s="58">
        <v>0</v>
      </c>
      <c r="F1317" s="137"/>
    </row>
    <row r="1318" spans="1:6" x14ac:dyDescent="0.25">
      <c r="A1318" s="142">
        <v>65</v>
      </c>
      <c r="B1318" s="142">
        <v>31230</v>
      </c>
      <c r="C1318" s="140" t="s">
        <v>71</v>
      </c>
      <c r="D1318" s="57"/>
      <c r="E1318" s="58">
        <v>0</v>
      </c>
      <c r="F1318" s="137">
        <f t="shared" ref="F1318:F1322" si="110">D1318-E1318</f>
        <v>0</v>
      </c>
    </row>
    <row r="1319" spans="1:6" x14ac:dyDescent="0.25">
      <c r="A1319" s="142">
        <v>66</v>
      </c>
      <c r="B1319" s="142">
        <v>31240</v>
      </c>
      <c r="C1319" s="140" t="s">
        <v>105</v>
      </c>
      <c r="D1319" s="57"/>
      <c r="E1319" s="58">
        <v>0</v>
      </c>
      <c r="F1319" s="137">
        <f t="shared" si="110"/>
        <v>0</v>
      </c>
    </row>
    <row r="1320" spans="1:6" x14ac:dyDescent="0.25">
      <c r="A1320" s="142">
        <v>67</v>
      </c>
      <c r="B1320" s="142">
        <v>31250</v>
      </c>
      <c r="C1320" s="140" t="s">
        <v>172</v>
      </c>
      <c r="D1320" s="57"/>
      <c r="E1320" s="58">
        <v>0</v>
      </c>
      <c r="F1320" s="137">
        <f t="shared" si="110"/>
        <v>0</v>
      </c>
    </row>
    <row r="1321" spans="1:6" x14ac:dyDescent="0.25">
      <c r="A1321" s="142">
        <v>68</v>
      </c>
      <c r="B1321" s="143">
        <v>31260</v>
      </c>
      <c r="C1321" s="144" t="s">
        <v>106</v>
      </c>
      <c r="D1321" s="57"/>
      <c r="E1321" s="58">
        <v>0</v>
      </c>
      <c r="F1321" s="137">
        <f t="shared" si="110"/>
        <v>0</v>
      </c>
    </row>
    <row r="1322" spans="1:6" ht="24.75" x14ac:dyDescent="0.25">
      <c r="A1322" s="142">
        <v>69</v>
      </c>
      <c r="B1322" s="142">
        <v>31510</v>
      </c>
      <c r="C1322" s="140" t="s">
        <v>173</v>
      </c>
      <c r="D1322" s="57"/>
      <c r="E1322" s="58">
        <v>0</v>
      </c>
      <c r="F1322" s="137">
        <f t="shared" si="110"/>
        <v>0</v>
      </c>
    </row>
    <row r="1323" spans="1:6" x14ac:dyDescent="0.25">
      <c r="A1323" s="142"/>
      <c r="B1323" s="142">
        <v>31690</v>
      </c>
      <c r="C1323" s="140" t="s">
        <v>183</v>
      </c>
      <c r="D1323" s="57"/>
      <c r="E1323" s="58">
        <v>0</v>
      </c>
      <c r="F1323" s="137"/>
    </row>
    <row r="1324" spans="1:6" x14ac:dyDescent="0.25">
      <c r="A1324" s="142">
        <v>70</v>
      </c>
      <c r="B1324" s="143">
        <v>32110</v>
      </c>
      <c r="C1324" s="145" t="s">
        <v>107</v>
      </c>
      <c r="D1324" s="57"/>
      <c r="E1324" s="58">
        <v>0</v>
      </c>
      <c r="F1324" s="137">
        <f t="shared" ref="F1324:F1328" si="111">D1324-E1324</f>
        <v>0</v>
      </c>
    </row>
    <row r="1325" spans="1:6" x14ac:dyDescent="0.25">
      <c r="A1325" s="142">
        <v>71</v>
      </c>
      <c r="B1325" s="142">
        <v>32111</v>
      </c>
      <c r="C1325" s="140" t="s">
        <v>174</v>
      </c>
      <c r="D1325" s="57"/>
      <c r="E1325" s="58">
        <v>0</v>
      </c>
      <c r="F1325" s="137">
        <f t="shared" si="111"/>
        <v>0</v>
      </c>
    </row>
    <row r="1326" spans="1:6" ht="24" x14ac:dyDescent="0.25">
      <c r="A1326" s="142">
        <v>72</v>
      </c>
      <c r="B1326" s="143">
        <v>32140</v>
      </c>
      <c r="C1326" s="145" t="s">
        <v>175</v>
      </c>
      <c r="D1326" s="57"/>
      <c r="E1326" s="58">
        <v>0</v>
      </c>
      <c r="F1326" s="137">
        <f t="shared" si="111"/>
        <v>0</v>
      </c>
    </row>
    <row r="1327" spans="1:6" ht="24" x14ac:dyDescent="0.25">
      <c r="A1327" s="142">
        <v>73</v>
      </c>
      <c r="B1327" s="143">
        <v>34000</v>
      </c>
      <c r="C1327" s="145" t="s">
        <v>132</v>
      </c>
      <c r="D1327" s="57"/>
      <c r="E1327" s="58">
        <v>0</v>
      </c>
      <c r="F1327" s="137">
        <f t="shared" si="111"/>
        <v>0</v>
      </c>
    </row>
    <row r="1328" spans="1:6" x14ac:dyDescent="0.25">
      <c r="A1328" s="59"/>
      <c r="B1328" s="59" t="s">
        <v>72</v>
      </c>
      <c r="C1328" s="97" t="s">
        <v>73</v>
      </c>
      <c r="D1328" s="60">
        <f>SUM(D1313:D1327)</f>
        <v>0</v>
      </c>
      <c r="E1328" s="60">
        <f>SUM(E1313:E1327)</f>
        <v>0</v>
      </c>
      <c r="F1328" s="83">
        <f t="shared" si="111"/>
        <v>0</v>
      </c>
    </row>
    <row r="1329" spans="1:6" x14ac:dyDescent="0.25">
      <c r="A1329" s="65" t="s">
        <v>74</v>
      </c>
      <c r="B1329" s="66"/>
      <c r="C1329" s="67"/>
      <c r="D1329" s="68">
        <f>D1251+D1302+D1307+D1312+D1328</f>
        <v>919225.03999999992</v>
      </c>
      <c r="E1329" s="68">
        <f>E1251+E1302+E1307+E1312+E1328</f>
        <v>886687.82</v>
      </c>
      <c r="F1329" s="68">
        <f>D1329-E1329</f>
        <v>32537.219999999972</v>
      </c>
    </row>
    <row r="1331" spans="1:6" x14ac:dyDescent="0.25">
      <c r="A1331" s="128" t="s">
        <v>254</v>
      </c>
      <c r="B1331" s="129"/>
      <c r="C1331" s="129"/>
      <c r="D1331" s="129"/>
      <c r="E1331" s="129"/>
      <c r="F1331" s="130"/>
    </row>
    <row r="1332" spans="1:6" ht="36.75" x14ac:dyDescent="0.25">
      <c r="A1332" s="69" t="s">
        <v>12</v>
      </c>
      <c r="B1332" s="53" t="s">
        <v>31</v>
      </c>
      <c r="C1332" s="53" t="s">
        <v>5</v>
      </c>
      <c r="D1332" s="80" t="s">
        <v>177</v>
      </c>
      <c r="E1332" s="80" t="s">
        <v>176</v>
      </c>
      <c r="F1332" s="81" t="s">
        <v>32</v>
      </c>
    </row>
    <row r="1333" spans="1:6" x14ac:dyDescent="0.25">
      <c r="A1333" s="61">
        <v>1</v>
      </c>
      <c r="B1333" s="61">
        <v>11111</v>
      </c>
      <c r="C1333" s="96" t="s">
        <v>33</v>
      </c>
      <c r="D1333" s="57">
        <v>34875.72</v>
      </c>
      <c r="E1333" s="58">
        <v>32505.75</v>
      </c>
      <c r="F1333" s="82">
        <f>D1333-E1333</f>
        <v>2369.9700000000012</v>
      </c>
    </row>
    <row r="1334" spans="1:6" ht="24.75" x14ac:dyDescent="0.25">
      <c r="A1334" s="61">
        <v>2</v>
      </c>
      <c r="B1334" s="61">
        <v>11121</v>
      </c>
      <c r="C1334" s="96" t="s">
        <v>108</v>
      </c>
      <c r="D1334" s="57">
        <v>2195.5</v>
      </c>
      <c r="E1334" s="58">
        <v>2236.0100000000002</v>
      </c>
      <c r="F1334" s="82">
        <f t="shared" ref="F1334:F1339" si="112">D1334-E1334</f>
        <v>-40.510000000000218</v>
      </c>
    </row>
    <row r="1335" spans="1:6" ht="24.75" x14ac:dyDescent="0.25">
      <c r="A1335" s="61">
        <v>3</v>
      </c>
      <c r="B1335" s="61">
        <v>11131</v>
      </c>
      <c r="C1335" s="96" t="s">
        <v>109</v>
      </c>
      <c r="D1335" s="57">
        <v>2086.6</v>
      </c>
      <c r="E1335" s="58">
        <v>1946.24</v>
      </c>
      <c r="F1335" s="82">
        <f t="shared" si="112"/>
        <v>140.3599999999999</v>
      </c>
    </row>
    <row r="1336" spans="1:6" x14ac:dyDescent="0.25">
      <c r="A1336" s="61">
        <v>4</v>
      </c>
      <c r="B1336" s="61">
        <v>11151</v>
      </c>
      <c r="C1336" s="96" t="s">
        <v>110</v>
      </c>
      <c r="D1336" s="57">
        <v>105.81</v>
      </c>
      <c r="E1336" s="58">
        <v>100.7</v>
      </c>
      <c r="F1336" s="82">
        <f t="shared" si="112"/>
        <v>5.1099999999999994</v>
      </c>
    </row>
    <row r="1337" spans="1:6" x14ac:dyDescent="0.25">
      <c r="A1337" s="61">
        <v>5</v>
      </c>
      <c r="B1337" s="61">
        <v>11152</v>
      </c>
      <c r="C1337" s="96" t="s">
        <v>114</v>
      </c>
      <c r="D1337" s="57"/>
      <c r="E1337" s="58">
        <v>0</v>
      </c>
      <c r="F1337" s="82">
        <f t="shared" si="112"/>
        <v>0</v>
      </c>
    </row>
    <row r="1338" spans="1:6" x14ac:dyDescent="0.25">
      <c r="A1338" s="61">
        <v>6</v>
      </c>
      <c r="B1338" s="61">
        <v>11211</v>
      </c>
      <c r="C1338" s="96" t="s">
        <v>111</v>
      </c>
      <c r="D1338" s="57">
        <v>1749.28</v>
      </c>
      <c r="E1338" s="58">
        <v>1791.22</v>
      </c>
      <c r="F1338" s="82">
        <f t="shared" si="112"/>
        <v>-41.940000000000055</v>
      </c>
    </row>
    <row r="1339" spans="1:6" ht="24.75" x14ac:dyDescent="0.25">
      <c r="A1339" s="61">
        <v>7</v>
      </c>
      <c r="B1339" s="61">
        <v>11311</v>
      </c>
      <c r="C1339" s="96" t="s">
        <v>112</v>
      </c>
      <c r="D1339" s="57">
        <v>2086.6</v>
      </c>
      <c r="E1339" s="58">
        <v>1946.24</v>
      </c>
      <c r="F1339" s="82">
        <f t="shared" si="112"/>
        <v>140.3599999999999</v>
      </c>
    </row>
    <row r="1340" spans="1:6" ht="24.75" x14ac:dyDescent="0.25">
      <c r="A1340" s="61">
        <v>8</v>
      </c>
      <c r="B1340" s="61">
        <v>11411</v>
      </c>
      <c r="C1340" s="96" t="s">
        <v>115</v>
      </c>
      <c r="D1340" s="57"/>
      <c r="E1340" s="58">
        <v>0</v>
      </c>
      <c r="F1340" s="82">
        <f>D1340-E1340</f>
        <v>0</v>
      </c>
    </row>
    <row r="1341" spans="1:6" x14ac:dyDescent="0.25">
      <c r="A1341" s="61">
        <v>9</v>
      </c>
      <c r="B1341" s="61">
        <v>11416</v>
      </c>
      <c r="C1341" s="96" t="s">
        <v>116</v>
      </c>
      <c r="D1341" s="57"/>
      <c r="E1341" s="58">
        <v>0</v>
      </c>
      <c r="F1341" s="82">
        <f>D1341-E1341</f>
        <v>0</v>
      </c>
    </row>
    <row r="1342" spans="1:6" ht="24.75" x14ac:dyDescent="0.25">
      <c r="A1342" s="61">
        <v>10</v>
      </c>
      <c r="B1342" s="61">
        <v>11418</v>
      </c>
      <c r="C1342" s="96" t="s">
        <v>124</v>
      </c>
      <c r="D1342" s="57"/>
      <c r="E1342" s="58">
        <v>120.05</v>
      </c>
      <c r="F1342" s="82">
        <f>D1342-E1342</f>
        <v>-120.05</v>
      </c>
    </row>
    <row r="1343" spans="1:6" ht="36.75" x14ac:dyDescent="0.25">
      <c r="A1343" s="61">
        <v>11</v>
      </c>
      <c r="B1343" s="61">
        <v>11431</v>
      </c>
      <c r="C1343" s="96" t="s">
        <v>117</v>
      </c>
      <c r="D1343" s="57">
        <v>718.74</v>
      </c>
      <c r="E1343" s="58">
        <v>224.94</v>
      </c>
      <c r="F1343" s="82">
        <f>D1343-E1343</f>
        <v>493.8</v>
      </c>
    </row>
    <row r="1344" spans="1:6" x14ac:dyDescent="0.25">
      <c r="A1344" s="61">
        <v>12</v>
      </c>
      <c r="B1344" s="61">
        <v>11611</v>
      </c>
      <c r="C1344" s="96" t="s">
        <v>113</v>
      </c>
      <c r="D1344" s="57"/>
      <c r="E1344" s="58">
        <v>0</v>
      </c>
      <c r="F1344" s="82">
        <f t="shared" ref="F1344:F1345" si="113">D1344-E1344</f>
        <v>0</v>
      </c>
    </row>
    <row r="1345" spans="1:6" ht="24.75" x14ac:dyDescent="0.25">
      <c r="A1345" s="54">
        <v>13</v>
      </c>
      <c r="B1345" s="54">
        <v>11900</v>
      </c>
      <c r="C1345" s="98" t="s">
        <v>34</v>
      </c>
      <c r="D1345" s="57">
        <v>0</v>
      </c>
      <c r="E1345" s="58">
        <v>0</v>
      </c>
      <c r="F1345" s="82">
        <f t="shared" si="113"/>
        <v>0</v>
      </c>
    </row>
    <row r="1346" spans="1:6" x14ac:dyDescent="0.25">
      <c r="A1346" s="59"/>
      <c r="B1346" s="59" t="s">
        <v>35</v>
      </c>
      <c r="C1346" s="97" t="s">
        <v>36</v>
      </c>
      <c r="D1346" s="60">
        <f>SUM(D1333:D1345)</f>
        <v>43818.249999999993</v>
      </c>
      <c r="E1346" s="60">
        <f>SUM(E1333:E1345)</f>
        <v>40871.15</v>
      </c>
      <c r="F1346" s="60">
        <f>SUM(F1333:F1345)</f>
        <v>2947.1000000000004</v>
      </c>
    </row>
    <row r="1347" spans="1:6" ht="24.75" x14ac:dyDescent="0.25">
      <c r="A1347" s="61">
        <v>13</v>
      </c>
      <c r="B1347" s="61">
        <v>13140</v>
      </c>
      <c r="C1347" s="96" t="s">
        <v>125</v>
      </c>
      <c r="D1347" s="57">
        <v>0</v>
      </c>
      <c r="E1347" s="58">
        <v>0</v>
      </c>
      <c r="F1347" s="82">
        <f t="shared" ref="F1347:F1396" si="114">D1347-E1347</f>
        <v>0</v>
      </c>
    </row>
    <row r="1348" spans="1:6" ht="36.75" x14ac:dyDescent="0.25">
      <c r="A1348" s="61">
        <v>14</v>
      </c>
      <c r="B1348" s="61">
        <v>13141</v>
      </c>
      <c r="C1348" s="96" t="s">
        <v>163</v>
      </c>
      <c r="D1348" s="57">
        <v>0</v>
      </c>
      <c r="E1348" s="58">
        <v>156</v>
      </c>
      <c r="F1348" s="82">
        <f t="shared" si="114"/>
        <v>-156</v>
      </c>
    </row>
    <row r="1349" spans="1:6" x14ac:dyDescent="0.25">
      <c r="A1349" s="61"/>
      <c r="B1349" s="61">
        <v>13142</v>
      </c>
      <c r="C1349" s="89" t="s">
        <v>126</v>
      </c>
      <c r="D1349" s="57">
        <v>0</v>
      </c>
      <c r="E1349" s="58"/>
      <c r="F1349" s="82">
        <f t="shared" si="114"/>
        <v>0</v>
      </c>
    </row>
    <row r="1350" spans="1:6" ht="36.75" x14ac:dyDescent="0.25">
      <c r="A1350" s="61">
        <v>15</v>
      </c>
      <c r="B1350" s="61">
        <v>13143</v>
      </c>
      <c r="C1350" s="96" t="s">
        <v>127</v>
      </c>
      <c r="D1350" s="57"/>
      <c r="E1350" s="58">
        <v>0</v>
      </c>
      <c r="F1350" s="82">
        <f t="shared" si="114"/>
        <v>0</v>
      </c>
    </row>
    <row r="1351" spans="1:6" x14ac:dyDescent="0.25">
      <c r="A1351" s="61">
        <v>16</v>
      </c>
      <c r="B1351" s="61">
        <v>13310</v>
      </c>
      <c r="C1351" s="96" t="s">
        <v>37</v>
      </c>
      <c r="D1351" s="57"/>
      <c r="E1351" s="58">
        <v>0</v>
      </c>
      <c r="F1351" s="82">
        <f t="shared" si="114"/>
        <v>0</v>
      </c>
    </row>
    <row r="1352" spans="1:6" x14ac:dyDescent="0.25">
      <c r="A1352" s="61">
        <v>17</v>
      </c>
      <c r="B1352" s="61">
        <v>13320</v>
      </c>
      <c r="C1352" s="96" t="s">
        <v>38</v>
      </c>
      <c r="D1352" s="57">
        <v>140.53</v>
      </c>
      <c r="E1352" s="58">
        <v>0</v>
      </c>
      <c r="F1352" s="82">
        <f t="shared" si="114"/>
        <v>140.53</v>
      </c>
    </row>
    <row r="1353" spans="1:6" x14ac:dyDescent="0.25">
      <c r="A1353" s="61">
        <v>18</v>
      </c>
      <c r="B1353" s="61">
        <v>13330</v>
      </c>
      <c r="C1353" s="96" t="s">
        <v>39</v>
      </c>
      <c r="D1353" s="57"/>
      <c r="E1353" s="58">
        <v>0</v>
      </c>
      <c r="F1353" s="82">
        <f t="shared" si="114"/>
        <v>0</v>
      </c>
    </row>
    <row r="1354" spans="1:6" ht="24.75" x14ac:dyDescent="0.25">
      <c r="A1354" s="61">
        <v>19</v>
      </c>
      <c r="B1354" s="61">
        <v>13430</v>
      </c>
      <c r="C1354" s="96" t="s">
        <v>89</v>
      </c>
      <c r="D1354" s="57"/>
      <c r="E1354" s="58">
        <v>0</v>
      </c>
      <c r="F1354" s="82">
        <f t="shared" si="114"/>
        <v>0</v>
      </c>
    </row>
    <row r="1355" spans="1:6" ht="36.75" x14ac:dyDescent="0.25">
      <c r="A1355" s="61">
        <v>20</v>
      </c>
      <c r="B1355" s="61">
        <v>13445</v>
      </c>
      <c r="C1355" s="96" t="s">
        <v>96</v>
      </c>
      <c r="D1355" s="57"/>
      <c r="E1355" s="58">
        <v>0</v>
      </c>
      <c r="F1355" s="82">
        <f t="shared" si="114"/>
        <v>0</v>
      </c>
    </row>
    <row r="1356" spans="1:6" ht="24.75" x14ac:dyDescent="0.25">
      <c r="A1356" s="61">
        <v>21</v>
      </c>
      <c r="B1356" s="61">
        <v>13450</v>
      </c>
      <c r="C1356" s="96" t="s">
        <v>40</v>
      </c>
      <c r="D1356" s="57">
        <v>97.69</v>
      </c>
      <c r="E1356" s="58">
        <v>69.5</v>
      </c>
      <c r="F1356" s="82">
        <f t="shared" si="114"/>
        <v>28.189999999999998</v>
      </c>
    </row>
    <row r="1357" spans="1:6" x14ac:dyDescent="0.25">
      <c r="A1357" s="61">
        <v>22</v>
      </c>
      <c r="B1357" s="61">
        <v>13460</v>
      </c>
      <c r="C1357" s="96" t="s">
        <v>41</v>
      </c>
      <c r="D1357" s="57"/>
      <c r="E1357" s="58">
        <v>116.67</v>
      </c>
      <c r="F1357" s="82">
        <f t="shared" si="114"/>
        <v>-116.67</v>
      </c>
    </row>
    <row r="1358" spans="1:6" x14ac:dyDescent="0.25">
      <c r="A1358" s="61">
        <v>23</v>
      </c>
      <c r="B1358" s="61">
        <v>13470</v>
      </c>
      <c r="C1358" s="96" t="s">
        <v>42</v>
      </c>
      <c r="D1358" s="57"/>
      <c r="E1358" s="58">
        <v>0</v>
      </c>
      <c r="F1358" s="82">
        <f t="shared" si="114"/>
        <v>0</v>
      </c>
    </row>
    <row r="1359" spans="1:6" ht="24.75" x14ac:dyDescent="0.25">
      <c r="A1359" s="61">
        <v>24</v>
      </c>
      <c r="B1359" s="61">
        <v>13475</v>
      </c>
      <c r="C1359" s="96" t="s">
        <v>97</v>
      </c>
      <c r="D1359" s="57"/>
      <c r="E1359" s="58">
        <v>0</v>
      </c>
      <c r="F1359" s="82">
        <f t="shared" si="114"/>
        <v>0</v>
      </c>
    </row>
    <row r="1360" spans="1:6" x14ac:dyDescent="0.25">
      <c r="A1360" s="61">
        <v>25</v>
      </c>
      <c r="B1360" s="61">
        <v>13480</v>
      </c>
      <c r="C1360" s="96" t="s">
        <v>43</v>
      </c>
      <c r="D1360" s="57"/>
      <c r="E1360" s="58">
        <v>0</v>
      </c>
      <c r="F1360" s="82">
        <f t="shared" si="114"/>
        <v>0</v>
      </c>
    </row>
    <row r="1361" spans="1:6" x14ac:dyDescent="0.25">
      <c r="A1361" s="61">
        <v>26</v>
      </c>
      <c r="B1361" s="61">
        <v>13501</v>
      </c>
      <c r="C1361" s="96" t="s">
        <v>44</v>
      </c>
      <c r="D1361" s="57"/>
      <c r="E1361" s="58">
        <v>0</v>
      </c>
      <c r="F1361" s="82">
        <f t="shared" si="114"/>
        <v>0</v>
      </c>
    </row>
    <row r="1362" spans="1:6" x14ac:dyDescent="0.25">
      <c r="A1362" s="61">
        <v>27</v>
      </c>
      <c r="B1362" s="61">
        <v>13503</v>
      </c>
      <c r="C1362" s="96" t="s">
        <v>98</v>
      </c>
      <c r="D1362" s="57"/>
      <c r="E1362" s="58">
        <v>0</v>
      </c>
      <c r="F1362" s="82">
        <f t="shared" si="114"/>
        <v>0</v>
      </c>
    </row>
    <row r="1363" spans="1:6" x14ac:dyDescent="0.25">
      <c r="A1363" s="61"/>
      <c r="B1363" s="54">
        <v>13504</v>
      </c>
      <c r="C1363" s="54" t="s">
        <v>128</v>
      </c>
      <c r="D1363" s="57"/>
      <c r="E1363" s="58">
        <v>0</v>
      </c>
      <c r="F1363" s="82">
        <f t="shared" si="114"/>
        <v>0</v>
      </c>
    </row>
    <row r="1364" spans="1:6" x14ac:dyDescent="0.25">
      <c r="A1364" s="61">
        <v>28</v>
      </c>
      <c r="B1364" s="61">
        <v>13509</v>
      </c>
      <c r="C1364" s="96" t="s">
        <v>45</v>
      </c>
      <c r="D1364" s="57"/>
      <c r="E1364" s="58">
        <v>0</v>
      </c>
      <c r="F1364" s="82">
        <f t="shared" si="114"/>
        <v>0</v>
      </c>
    </row>
    <row r="1365" spans="1:6" x14ac:dyDescent="0.25">
      <c r="A1365" s="61">
        <v>29</v>
      </c>
      <c r="B1365" s="61">
        <v>13511</v>
      </c>
      <c r="C1365" s="96" t="s">
        <v>129</v>
      </c>
      <c r="D1365" s="57"/>
      <c r="E1365" s="58">
        <v>0</v>
      </c>
      <c r="F1365" s="82">
        <f t="shared" si="114"/>
        <v>0</v>
      </c>
    </row>
    <row r="1366" spans="1:6" ht="24.75" x14ac:dyDescent="0.25">
      <c r="A1366" s="61"/>
      <c r="B1366" s="61">
        <v>13512</v>
      </c>
      <c r="C1366" s="96" t="s">
        <v>179</v>
      </c>
      <c r="D1366" s="57"/>
      <c r="E1366" s="58">
        <v>0</v>
      </c>
      <c r="F1366" s="82">
        <f t="shared" si="114"/>
        <v>0</v>
      </c>
    </row>
    <row r="1367" spans="1:6" x14ac:dyDescent="0.25">
      <c r="A1367" s="61">
        <v>30</v>
      </c>
      <c r="B1367" s="61">
        <v>13610</v>
      </c>
      <c r="C1367" s="96" t="s">
        <v>46</v>
      </c>
      <c r="D1367" s="57">
        <v>351.3</v>
      </c>
      <c r="E1367" s="58">
        <v>205.3</v>
      </c>
      <c r="F1367" s="82">
        <f t="shared" si="114"/>
        <v>146</v>
      </c>
    </row>
    <row r="1368" spans="1:6" ht="24.75" x14ac:dyDescent="0.25">
      <c r="A1368" s="61">
        <v>31</v>
      </c>
      <c r="B1368" s="61">
        <v>13611</v>
      </c>
      <c r="C1368" s="96" t="s">
        <v>99</v>
      </c>
      <c r="D1368" s="57"/>
      <c r="E1368" s="58">
        <v>0</v>
      </c>
      <c r="F1368" s="82">
        <f t="shared" si="114"/>
        <v>0</v>
      </c>
    </row>
    <row r="1369" spans="1:6" ht="24.75" x14ac:dyDescent="0.25">
      <c r="A1369" s="61">
        <v>32</v>
      </c>
      <c r="B1369" s="61">
        <v>13620</v>
      </c>
      <c r="C1369" s="96" t="s">
        <v>47</v>
      </c>
      <c r="D1369" s="57">
        <v>99.9</v>
      </c>
      <c r="E1369" s="58">
        <v>1489</v>
      </c>
      <c r="F1369" s="82">
        <f t="shared" si="114"/>
        <v>-1389.1</v>
      </c>
    </row>
    <row r="1370" spans="1:6" x14ac:dyDescent="0.25">
      <c r="A1370" s="61">
        <v>33</v>
      </c>
      <c r="B1370" s="61">
        <v>13630</v>
      </c>
      <c r="C1370" s="96" t="s">
        <v>48</v>
      </c>
      <c r="D1370" s="57">
        <v>0</v>
      </c>
      <c r="E1370" s="58">
        <v>0</v>
      </c>
      <c r="F1370" s="82">
        <f t="shared" si="114"/>
        <v>0</v>
      </c>
    </row>
    <row r="1371" spans="1:6" x14ac:dyDescent="0.25">
      <c r="A1371" s="61">
        <v>34</v>
      </c>
      <c r="B1371" s="61">
        <v>13640</v>
      </c>
      <c r="C1371" s="96" t="s">
        <v>49</v>
      </c>
      <c r="D1371" s="57"/>
      <c r="E1371" s="58">
        <v>526</v>
      </c>
      <c r="F1371" s="82">
        <f t="shared" si="114"/>
        <v>-526</v>
      </c>
    </row>
    <row r="1372" spans="1:6" x14ac:dyDescent="0.25">
      <c r="A1372" s="61">
        <v>35</v>
      </c>
      <c r="B1372" s="61">
        <v>13720</v>
      </c>
      <c r="C1372" s="96" t="s">
        <v>50</v>
      </c>
      <c r="D1372" s="57"/>
      <c r="E1372" s="58">
        <v>0</v>
      </c>
      <c r="F1372" s="82">
        <f t="shared" si="114"/>
        <v>0</v>
      </c>
    </row>
    <row r="1373" spans="1:6" x14ac:dyDescent="0.25">
      <c r="A1373" s="61">
        <v>36</v>
      </c>
      <c r="B1373" s="61">
        <v>13760</v>
      </c>
      <c r="C1373" s="96" t="s">
        <v>51</v>
      </c>
      <c r="D1373" s="57"/>
      <c r="E1373" s="58">
        <v>0</v>
      </c>
      <c r="F1373" s="82">
        <f t="shared" si="114"/>
        <v>0</v>
      </c>
    </row>
    <row r="1374" spans="1:6" ht="24.75" x14ac:dyDescent="0.25">
      <c r="A1374" s="61">
        <v>37</v>
      </c>
      <c r="B1374" s="61">
        <v>13780</v>
      </c>
      <c r="C1374" s="96" t="s">
        <v>164</v>
      </c>
      <c r="D1374" s="57">
        <v>244.66</v>
      </c>
      <c r="E1374" s="58">
        <v>2723.01</v>
      </c>
      <c r="F1374" s="82">
        <f t="shared" si="114"/>
        <v>-2478.3500000000004</v>
      </c>
    </row>
    <row r="1375" spans="1:6" ht="24.75" x14ac:dyDescent="0.25">
      <c r="A1375" s="61">
        <v>38</v>
      </c>
      <c r="B1375" s="61">
        <v>13810</v>
      </c>
      <c r="C1375" s="96" t="s">
        <v>165</v>
      </c>
      <c r="D1375" s="57"/>
      <c r="E1375" s="58">
        <v>0</v>
      </c>
      <c r="F1375" s="82">
        <f t="shared" si="114"/>
        <v>0</v>
      </c>
    </row>
    <row r="1376" spans="1:6" x14ac:dyDescent="0.25">
      <c r="A1376" s="61">
        <v>39</v>
      </c>
      <c r="B1376" s="61">
        <v>13820</v>
      </c>
      <c r="C1376" s="96" t="s">
        <v>90</v>
      </c>
      <c r="D1376" s="57">
        <v>0</v>
      </c>
      <c r="E1376" s="58">
        <v>0</v>
      </c>
      <c r="F1376" s="82">
        <f t="shared" si="114"/>
        <v>0</v>
      </c>
    </row>
    <row r="1377" spans="1:6" x14ac:dyDescent="0.25">
      <c r="A1377" s="61">
        <v>40</v>
      </c>
      <c r="B1377" s="61">
        <v>13950</v>
      </c>
      <c r="C1377" s="96" t="s">
        <v>52</v>
      </c>
      <c r="D1377" s="57">
        <v>75</v>
      </c>
      <c r="E1377" s="58">
        <v>75</v>
      </c>
      <c r="F1377" s="82">
        <f t="shared" si="114"/>
        <v>0</v>
      </c>
    </row>
    <row r="1378" spans="1:6" x14ac:dyDescent="0.25">
      <c r="A1378" s="61">
        <v>41</v>
      </c>
      <c r="B1378" s="61">
        <v>13951</v>
      </c>
      <c r="C1378" s="96" t="s">
        <v>52</v>
      </c>
      <c r="D1378" s="57"/>
      <c r="E1378" s="58">
        <v>313.79000000000002</v>
      </c>
      <c r="F1378" s="82">
        <f t="shared" si="114"/>
        <v>-313.79000000000002</v>
      </c>
    </row>
    <row r="1379" spans="1:6" ht="24.75" x14ac:dyDescent="0.25">
      <c r="A1379" s="61"/>
      <c r="B1379" s="61">
        <v>13952</v>
      </c>
      <c r="C1379" s="96" t="s">
        <v>180</v>
      </c>
      <c r="D1379" s="57"/>
      <c r="E1379" s="58">
        <v>0</v>
      </c>
      <c r="F1379" s="82">
        <f t="shared" si="114"/>
        <v>0</v>
      </c>
    </row>
    <row r="1380" spans="1:6" ht="24.75" x14ac:dyDescent="0.25">
      <c r="A1380" s="61">
        <v>42</v>
      </c>
      <c r="B1380" s="61">
        <v>13954</v>
      </c>
      <c r="C1380" s="96" t="s">
        <v>100</v>
      </c>
      <c r="D1380" s="57">
        <v>30</v>
      </c>
      <c r="E1380" s="58">
        <v>30</v>
      </c>
      <c r="F1380" s="82">
        <f t="shared" si="114"/>
        <v>0</v>
      </c>
    </row>
    <row r="1381" spans="1:6" ht="24.75" x14ac:dyDescent="0.25">
      <c r="A1381" s="61">
        <v>43</v>
      </c>
      <c r="B1381" s="61">
        <v>14010</v>
      </c>
      <c r="C1381" s="96" t="s">
        <v>166</v>
      </c>
      <c r="D1381" s="57"/>
      <c r="E1381" s="58">
        <v>82</v>
      </c>
      <c r="F1381" s="82">
        <f t="shared" si="114"/>
        <v>-82</v>
      </c>
    </row>
    <row r="1382" spans="1:6" ht="24.75" x14ac:dyDescent="0.25">
      <c r="A1382" s="61">
        <v>44</v>
      </c>
      <c r="B1382" s="61">
        <v>14022</v>
      </c>
      <c r="C1382" s="96" t="s">
        <v>101</v>
      </c>
      <c r="D1382" s="57">
        <v>3389.1</v>
      </c>
      <c r="E1382" s="58">
        <v>1545.55</v>
      </c>
      <c r="F1382" s="82">
        <f t="shared" si="114"/>
        <v>1843.55</v>
      </c>
    </row>
    <row r="1383" spans="1:6" ht="24.75" x14ac:dyDescent="0.25">
      <c r="A1383" s="61">
        <v>45</v>
      </c>
      <c r="B1383" s="61">
        <v>14023</v>
      </c>
      <c r="C1383" s="96" t="s">
        <v>167</v>
      </c>
      <c r="D1383" s="57"/>
      <c r="E1383" s="58">
        <v>0</v>
      </c>
      <c r="F1383" s="82">
        <f t="shared" si="114"/>
        <v>0</v>
      </c>
    </row>
    <row r="1384" spans="1:6" ht="24.75" x14ac:dyDescent="0.25">
      <c r="A1384" s="61">
        <v>46</v>
      </c>
      <c r="B1384" s="61">
        <v>14024</v>
      </c>
      <c r="C1384" s="96" t="s">
        <v>53</v>
      </c>
      <c r="D1384" s="57"/>
      <c r="E1384" s="58">
        <v>1030.4000000000001</v>
      </c>
      <c r="F1384" s="82">
        <f t="shared" si="114"/>
        <v>-1030.4000000000001</v>
      </c>
    </row>
    <row r="1385" spans="1:6" ht="24.75" x14ac:dyDescent="0.25">
      <c r="A1385" s="61">
        <v>47</v>
      </c>
      <c r="B1385" s="61">
        <v>14026</v>
      </c>
      <c r="C1385" s="96" t="s">
        <v>168</v>
      </c>
      <c r="D1385" s="57"/>
      <c r="E1385" s="58">
        <v>0</v>
      </c>
      <c r="F1385" s="82">
        <f t="shared" si="114"/>
        <v>0</v>
      </c>
    </row>
    <row r="1386" spans="1:6" ht="24.75" x14ac:dyDescent="0.25">
      <c r="A1386" s="61"/>
      <c r="B1386" s="54">
        <v>14027</v>
      </c>
      <c r="C1386" s="98" t="s">
        <v>181</v>
      </c>
      <c r="D1386" s="57"/>
      <c r="E1386" s="58">
        <v>0</v>
      </c>
      <c r="F1386" s="82">
        <f t="shared" si="114"/>
        <v>0</v>
      </c>
    </row>
    <row r="1387" spans="1:6" x14ac:dyDescent="0.25">
      <c r="A1387" s="61"/>
      <c r="B1387" s="54">
        <v>14030</v>
      </c>
      <c r="C1387" s="54" t="s">
        <v>130</v>
      </c>
      <c r="D1387" s="57"/>
      <c r="E1387" s="58">
        <v>0</v>
      </c>
      <c r="F1387" s="82">
        <f t="shared" si="114"/>
        <v>0</v>
      </c>
    </row>
    <row r="1388" spans="1:6" ht="24.75" x14ac:dyDescent="0.25">
      <c r="A1388" s="61">
        <v>48</v>
      </c>
      <c r="B1388" s="61">
        <v>14032</v>
      </c>
      <c r="C1388" s="96" t="s">
        <v>178</v>
      </c>
      <c r="D1388" s="57"/>
      <c r="E1388" s="58">
        <v>0</v>
      </c>
      <c r="F1388" s="82">
        <f t="shared" si="114"/>
        <v>0</v>
      </c>
    </row>
    <row r="1389" spans="1:6" x14ac:dyDescent="0.25">
      <c r="A1389" s="61">
        <v>49</v>
      </c>
      <c r="B1389" s="61">
        <v>14040</v>
      </c>
      <c r="C1389" s="96" t="s">
        <v>54</v>
      </c>
      <c r="D1389" s="57"/>
      <c r="E1389" s="58">
        <v>0</v>
      </c>
      <c r="F1389" s="82">
        <f t="shared" si="114"/>
        <v>0</v>
      </c>
    </row>
    <row r="1390" spans="1:6" x14ac:dyDescent="0.25">
      <c r="A1390" s="61">
        <v>50</v>
      </c>
      <c r="B1390" s="61">
        <v>14050</v>
      </c>
      <c r="C1390" s="96" t="s">
        <v>55</v>
      </c>
      <c r="D1390" s="57"/>
      <c r="E1390" s="58">
        <v>0</v>
      </c>
      <c r="F1390" s="82">
        <f t="shared" si="114"/>
        <v>0</v>
      </c>
    </row>
    <row r="1391" spans="1:6" ht="36.75" x14ac:dyDescent="0.25">
      <c r="A1391" s="61">
        <v>51</v>
      </c>
      <c r="B1391" s="61">
        <v>14060</v>
      </c>
      <c r="C1391" s="96" t="s">
        <v>102</v>
      </c>
      <c r="D1391" s="57"/>
      <c r="E1391" s="58">
        <v>0</v>
      </c>
      <c r="F1391" s="82">
        <f t="shared" si="114"/>
        <v>0</v>
      </c>
    </row>
    <row r="1392" spans="1:6" x14ac:dyDescent="0.25">
      <c r="A1392" s="61">
        <v>52</v>
      </c>
      <c r="B1392" s="61">
        <v>14210</v>
      </c>
      <c r="C1392" s="96" t="s">
        <v>56</v>
      </c>
      <c r="D1392" s="57"/>
      <c r="E1392" s="58">
        <v>0</v>
      </c>
      <c r="F1392" s="82">
        <f t="shared" si="114"/>
        <v>0</v>
      </c>
    </row>
    <row r="1393" spans="1:6" ht="24.75" x14ac:dyDescent="0.25">
      <c r="A1393" s="61">
        <v>53</v>
      </c>
      <c r="B1393" s="55">
        <v>14230</v>
      </c>
      <c r="C1393" s="96" t="s">
        <v>57</v>
      </c>
      <c r="D1393" s="57"/>
      <c r="E1393" s="58">
        <v>0</v>
      </c>
      <c r="F1393" s="82">
        <f t="shared" si="114"/>
        <v>0</v>
      </c>
    </row>
    <row r="1394" spans="1:6" ht="24.75" x14ac:dyDescent="0.25">
      <c r="A1394" s="61">
        <v>54</v>
      </c>
      <c r="B1394" s="61">
        <v>14310</v>
      </c>
      <c r="C1394" s="96" t="s">
        <v>103</v>
      </c>
      <c r="D1394" s="57"/>
      <c r="E1394" s="58">
        <v>0</v>
      </c>
      <c r="F1394" s="82">
        <f t="shared" si="114"/>
        <v>0</v>
      </c>
    </row>
    <row r="1395" spans="1:6" x14ac:dyDescent="0.25">
      <c r="A1395" s="54"/>
      <c r="B1395" s="54">
        <v>14410</v>
      </c>
      <c r="C1395" s="61" t="s">
        <v>58</v>
      </c>
      <c r="D1395" s="57"/>
      <c r="E1395" s="58">
        <v>0</v>
      </c>
      <c r="F1395" s="82">
        <f t="shared" si="114"/>
        <v>0</v>
      </c>
    </row>
    <row r="1396" spans="1:6" x14ac:dyDescent="0.25">
      <c r="A1396" s="54"/>
      <c r="B1396" s="54">
        <v>14415</v>
      </c>
      <c r="C1396" s="61" t="s">
        <v>182</v>
      </c>
      <c r="D1396" s="57"/>
      <c r="E1396" s="58">
        <v>0</v>
      </c>
      <c r="F1396" s="82">
        <f t="shared" si="114"/>
        <v>0</v>
      </c>
    </row>
    <row r="1397" spans="1:6" x14ac:dyDescent="0.25">
      <c r="A1397" s="59"/>
      <c r="B1397" s="59" t="s">
        <v>59</v>
      </c>
      <c r="C1397" s="97" t="s">
        <v>60</v>
      </c>
      <c r="D1397" s="60">
        <f>SUM(D1347:D1396)</f>
        <v>4428.18</v>
      </c>
      <c r="E1397" s="60">
        <f>SUM(E1347:E1396)</f>
        <v>8362.2200000000012</v>
      </c>
      <c r="F1397" s="60">
        <f>SUM(F1347:F1394)</f>
        <v>-3934.0400000000004</v>
      </c>
    </row>
    <row r="1398" spans="1:6" x14ac:dyDescent="0.25">
      <c r="A1398" s="134">
        <v>55</v>
      </c>
      <c r="B1398" s="135">
        <v>13210</v>
      </c>
      <c r="C1398" s="136" t="s">
        <v>61</v>
      </c>
      <c r="D1398" s="57">
        <v>2840.41</v>
      </c>
      <c r="E1398" s="58">
        <v>3610.15</v>
      </c>
      <c r="F1398" s="137">
        <f>D1398-E1398</f>
        <v>-769.74000000000024</v>
      </c>
    </row>
    <row r="1399" spans="1:6" x14ac:dyDescent="0.25">
      <c r="A1399" s="138">
        <v>56</v>
      </c>
      <c r="B1399" s="139">
        <v>13220</v>
      </c>
      <c r="C1399" s="140" t="s">
        <v>62</v>
      </c>
      <c r="D1399" s="62"/>
      <c r="E1399" s="58">
        <v>15.98</v>
      </c>
      <c r="F1399" s="137">
        <f t="shared" ref="F1399:F1401" si="115">D1399-E1399</f>
        <v>-15.98</v>
      </c>
    </row>
    <row r="1400" spans="1:6" x14ac:dyDescent="0.25">
      <c r="A1400" s="134">
        <v>57</v>
      </c>
      <c r="B1400" s="135">
        <v>13230</v>
      </c>
      <c r="C1400" s="136" t="s">
        <v>63</v>
      </c>
      <c r="D1400" s="57">
        <v>120</v>
      </c>
      <c r="E1400" s="58">
        <v>205</v>
      </c>
      <c r="F1400" s="137">
        <f t="shared" si="115"/>
        <v>-85</v>
      </c>
    </row>
    <row r="1401" spans="1:6" x14ac:dyDescent="0.25">
      <c r="A1401" s="138">
        <v>58</v>
      </c>
      <c r="B1401" s="141">
        <v>13250</v>
      </c>
      <c r="C1401" s="140" t="s">
        <v>64</v>
      </c>
      <c r="D1401" s="63">
        <v>335.62</v>
      </c>
      <c r="E1401" s="58">
        <v>0</v>
      </c>
      <c r="F1401" s="137">
        <f t="shared" si="115"/>
        <v>335.62</v>
      </c>
    </row>
    <row r="1402" spans="1:6" x14ac:dyDescent="0.25">
      <c r="A1402" s="71"/>
      <c r="B1402" s="59" t="s">
        <v>65</v>
      </c>
      <c r="C1402" s="97" t="s">
        <v>66</v>
      </c>
      <c r="D1402" s="60">
        <f>SUM(D1398:D1401)</f>
        <v>3296.0299999999997</v>
      </c>
      <c r="E1402" s="60">
        <f>SUM(E1398:E1401)</f>
        <v>3831.13</v>
      </c>
      <c r="F1402" s="60">
        <f>SUM(F1398:F1401)</f>
        <v>-535.10000000000025</v>
      </c>
    </row>
    <row r="1403" spans="1:6" x14ac:dyDescent="0.25">
      <c r="A1403" s="135">
        <v>59</v>
      </c>
      <c r="B1403" s="135">
        <v>21110</v>
      </c>
      <c r="C1403" s="135" t="s">
        <v>123</v>
      </c>
      <c r="D1403" s="57"/>
      <c r="E1403" s="58">
        <v>0</v>
      </c>
      <c r="F1403" s="137">
        <f t="shared" ref="F1403:F1406" si="116">D1403-E1403</f>
        <v>0</v>
      </c>
    </row>
    <row r="1404" spans="1:6" x14ac:dyDescent="0.25">
      <c r="A1404" s="135"/>
      <c r="B1404" s="135">
        <v>21200</v>
      </c>
      <c r="C1404" s="135" t="s">
        <v>67</v>
      </c>
      <c r="D1404" s="57"/>
      <c r="E1404" s="58">
        <v>0</v>
      </c>
      <c r="F1404" s="137">
        <f t="shared" si="116"/>
        <v>0</v>
      </c>
    </row>
    <row r="1405" spans="1:6" ht="24.75" x14ac:dyDescent="0.25">
      <c r="A1405" s="135">
        <v>59</v>
      </c>
      <c r="B1405" s="135">
        <v>22202</v>
      </c>
      <c r="C1405" s="136" t="s">
        <v>104</v>
      </c>
      <c r="D1405" s="57"/>
      <c r="E1405" s="58">
        <v>0</v>
      </c>
      <c r="F1405" s="137">
        <f t="shared" si="116"/>
        <v>0</v>
      </c>
    </row>
    <row r="1406" spans="1:6" x14ac:dyDescent="0.25">
      <c r="A1406" s="135">
        <v>60</v>
      </c>
      <c r="B1406" s="135">
        <v>22300</v>
      </c>
      <c r="C1406" s="136" t="s">
        <v>169</v>
      </c>
      <c r="D1406" s="57"/>
      <c r="E1406" s="58">
        <v>0</v>
      </c>
      <c r="F1406" s="137">
        <f t="shared" si="116"/>
        <v>0</v>
      </c>
    </row>
    <row r="1407" spans="1:6" ht="24.75" x14ac:dyDescent="0.25">
      <c r="A1407" s="59"/>
      <c r="B1407" s="59" t="s">
        <v>68</v>
      </c>
      <c r="C1407" s="97" t="s">
        <v>69</v>
      </c>
      <c r="D1407" s="60">
        <f>SUM(D1403:D1406)</f>
        <v>0</v>
      </c>
      <c r="E1407" s="60">
        <f>SUM(E1403:E1406)</f>
        <v>0</v>
      </c>
      <c r="F1407" s="60">
        <f>SUM(F1403:F1406)</f>
        <v>0</v>
      </c>
    </row>
    <row r="1408" spans="1:6" x14ac:dyDescent="0.25">
      <c r="A1408" s="142">
        <v>61</v>
      </c>
      <c r="B1408" s="142">
        <v>31110</v>
      </c>
      <c r="C1408" s="140" t="s">
        <v>131</v>
      </c>
      <c r="D1408" s="64"/>
      <c r="E1408" s="58">
        <v>0</v>
      </c>
      <c r="F1408" s="137">
        <f t="shared" ref="F1408:F1411" si="117">D1408-E1408</f>
        <v>0</v>
      </c>
    </row>
    <row r="1409" spans="1:6" x14ac:dyDescent="0.25">
      <c r="A1409" s="142">
        <v>62</v>
      </c>
      <c r="B1409" s="142">
        <v>31121</v>
      </c>
      <c r="C1409" s="140" t="s">
        <v>70</v>
      </c>
      <c r="D1409" s="64"/>
      <c r="E1409" s="58">
        <v>0</v>
      </c>
      <c r="F1409" s="137">
        <f t="shared" si="117"/>
        <v>0</v>
      </c>
    </row>
    <row r="1410" spans="1:6" x14ac:dyDescent="0.25">
      <c r="A1410" s="142">
        <v>63</v>
      </c>
      <c r="B1410" s="142">
        <v>31123</v>
      </c>
      <c r="C1410" s="140" t="s">
        <v>170</v>
      </c>
      <c r="D1410" s="64"/>
      <c r="E1410" s="58">
        <v>0</v>
      </c>
      <c r="F1410" s="137">
        <f t="shared" si="117"/>
        <v>0</v>
      </c>
    </row>
    <row r="1411" spans="1:6" x14ac:dyDescent="0.25">
      <c r="A1411" s="142">
        <v>64</v>
      </c>
      <c r="B1411" s="142">
        <v>31126</v>
      </c>
      <c r="C1411" s="140" t="s">
        <v>171</v>
      </c>
      <c r="D1411" s="57"/>
      <c r="E1411" s="58">
        <v>0</v>
      </c>
      <c r="F1411" s="137">
        <f t="shared" si="117"/>
        <v>0</v>
      </c>
    </row>
    <row r="1412" spans="1:6" x14ac:dyDescent="0.25">
      <c r="A1412" s="142"/>
      <c r="B1412" s="142">
        <v>31129</v>
      </c>
      <c r="C1412" s="140" t="s">
        <v>184</v>
      </c>
      <c r="D1412" s="57"/>
      <c r="E1412" s="58">
        <v>0</v>
      </c>
      <c r="F1412" s="137"/>
    </row>
    <row r="1413" spans="1:6" x14ac:dyDescent="0.25">
      <c r="A1413" s="142">
        <v>65</v>
      </c>
      <c r="B1413" s="142">
        <v>31230</v>
      </c>
      <c r="C1413" s="140" t="s">
        <v>71</v>
      </c>
      <c r="D1413" s="57"/>
      <c r="E1413" s="58">
        <v>0</v>
      </c>
      <c r="F1413" s="137">
        <f t="shared" ref="F1413:F1417" si="118">D1413-E1413</f>
        <v>0</v>
      </c>
    </row>
    <row r="1414" spans="1:6" x14ac:dyDescent="0.25">
      <c r="A1414" s="142">
        <v>66</v>
      </c>
      <c r="B1414" s="142">
        <v>31240</v>
      </c>
      <c r="C1414" s="140" t="s">
        <v>105</v>
      </c>
      <c r="D1414" s="57"/>
      <c r="E1414" s="58">
        <v>0</v>
      </c>
      <c r="F1414" s="137">
        <f t="shared" si="118"/>
        <v>0</v>
      </c>
    </row>
    <row r="1415" spans="1:6" x14ac:dyDescent="0.25">
      <c r="A1415" s="142">
        <v>67</v>
      </c>
      <c r="B1415" s="142">
        <v>31250</v>
      </c>
      <c r="C1415" s="140" t="s">
        <v>172</v>
      </c>
      <c r="D1415" s="57"/>
      <c r="E1415" s="58">
        <v>0</v>
      </c>
      <c r="F1415" s="137">
        <f t="shared" si="118"/>
        <v>0</v>
      </c>
    </row>
    <row r="1416" spans="1:6" x14ac:dyDescent="0.25">
      <c r="A1416" s="142">
        <v>68</v>
      </c>
      <c r="B1416" s="143">
        <v>31260</v>
      </c>
      <c r="C1416" s="144" t="s">
        <v>106</v>
      </c>
      <c r="D1416" s="57"/>
      <c r="E1416" s="58">
        <v>0</v>
      </c>
      <c r="F1416" s="137">
        <f t="shared" si="118"/>
        <v>0</v>
      </c>
    </row>
    <row r="1417" spans="1:6" ht="24.75" x14ac:dyDescent="0.25">
      <c r="A1417" s="142">
        <v>69</v>
      </c>
      <c r="B1417" s="142">
        <v>31510</v>
      </c>
      <c r="C1417" s="140" t="s">
        <v>173</v>
      </c>
      <c r="D1417" s="57"/>
      <c r="E1417" s="58">
        <v>0</v>
      </c>
      <c r="F1417" s="137">
        <f t="shared" si="118"/>
        <v>0</v>
      </c>
    </row>
    <row r="1418" spans="1:6" x14ac:dyDescent="0.25">
      <c r="A1418" s="142"/>
      <c r="B1418" s="142">
        <v>31690</v>
      </c>
      <c r="C1418" s="140" t="s">
        <v>183</v>
      </c>
      <c r="D1418" s="57"/>
      <c r="E1418" s="58">
        <v>0</v>
      </c>
      <c r="F1418" s="137"/>
    </row>
    <row r="1419" spans="1:6" x14ac:dyDescent="0.25">
      <c r="A1419" s="142">
        <v>70</v>
      </c>
      <c r="B1419" s="143">
        <v>32110</v>
      </c>
      <c r="C1419" s="145" t="s">
        <v>107</v>
      </c>
      <c r="D1419" s="57"/>
      <c r="E1419" s="58">
        <v>0</v>
      </c>
      <c r="F1419" s="137">
        <f t="shared" ref="F1419:F1423" si="119">D1419-E1419</f>
        <v>0</v>
      </c>
    </row>
    <row r="1420" spans="1:6" x14ac:dyDescent="0.25">
      <c r="A1420" s="142">
        <v>71</v>
      </c>
      <c r="B1420" s="142">
        <v>32111</v>
      </c>
      <c r="C1420" s="140" t="s">
        <v>174</v>
      </c>
      <c r="D1420" s="57"/>
      <c r="E1420" s="58">
        <v>0</v>
      </c>
      <c r="F1420" s="137">
        <f t="shared" si="119"/>
        <v>0</v>
      </c>
    </row>
    <row r="1421" spans="1:6" ht="24" x14ac:dyDescent="0.25">
      <c r="A1421" s="142">
        <v>72</v>
      </c>
      <c r="B1421" s="143">
        <v>32140</v>
      </c>
      <c r="C1421" s="145" t="s">
        <v>175</v>
      </c>
      <c r="D1421" s="57"/>
      <c r="E1421" s="58">
        <v>0</v>
      </c>
      <c r="F1421" s="137">
        <f t="shared" si="119"/>
        <v>0</v>
      </c>
    </row>
    <row r="1422" spans="1:6" ht="24" x14ac:dyDescent="0.25">
      <c r="A1422" s="142">
        <v>73</v>
      </c>
      <c r="B1422" s="143">
        <v>34000</v>
      </c>
      <c r="C1422" s="145" t="s">
        <v>132</v>
      </c>
      <c r="D1422" s="57"/>
      <c r="E1422" s="58">
        <v>0</v>
      </c>
      <c r="F1422" s="137">
        <f t="shared" si="119"/>
        <v>0</v>
      </c>
    </row>
    <row r="1423" spans="1:6" x14ac:dyDescent="0.25">
      <c r="A1423" s="59"/>
      <c r="B1423" s="59" t="s">
        <v>72</v>
      </c>
      <c r="C1423" s="97" t="s">
        <v>73</v>
      </c>
      <c r="D1423" s="60">
        <f>SUM(D1408:D1422)</f>
        <v>0</v>
      </c>
      <c r="E1423" s="60">
        <f>SUM(E1408:E1422)</f>
        <v>0</v>
      </c>
      <c r="F1423" s="83">
        <f t="shared" si="119"/>
        <v>0</v>
      </c>
    </row>
    <row r="1424" spans="1:6" x14ac:dyDescent="0.25">
      <c r="A1424" s="65" t="s">
        <v>74</v>
      </c>
      <c r="B1424" s="66"/>
      <c r="C1424" s="67"/>
      <c r="D1424" s="68">
        <f>D1346+D1397+D1402+D1407+D1423</f>
        <v>51542.459999999992</v>
      </c>
      <c r="E1424" s="68">
        <f>E1346+E1397+E1402+E1407+E1423</f>
        <v>53064.5</v>
      </c>
      <c r="F1424" s="68">
        <f>D1424-E1424</f>
        <v>-1522.0400000000081</v>
      </c>
    </row>
    <row r="1426" spans="1:6" x14ac:dyDescent="0.25">
      <c r="A1426" s="128" t="s">
        <v>255</v>
      </c>
      <c r="B1426" s="129"/>
      <c r="C1426" s="129"/>
      <c r="D1426" s="129"/>
      <c r="E1426" s="129"/>
      <c r="F1426" s="130"/>
    </row>
    <row r="1427" spans="1:6" ht="36.75" x14ac:dyDescent="0.25">
      <c r="A1427" s="69" t="s">
        <v>12</v>
      </c>
      <c r="B1427" s="53" t="s">
        <v>31</v>
      </c>
      <c r="C1427" s="53" t="s">
        <v>5</v>
      </c>
      <c r="D1427" s="80" t="s">
        <v>177</v>
      </c>
      <c r="E1427" s="80" t="s">
        <v>176</v>
      </c>
      <c r="F1427" s="81" t="s">
        <v>32</v>
      </c>
    </row>
    <row r="1428" spans="1:6" s="185" customFormat="1" x14ac:dyDescent="0.25">
      <c r="A1428" s="181">
        <v>1</v>
      </c>
      <c r="B1428" s="181">
        <v>11111</v>
      </c>
      <c r="C1428" s="182" t="s">
        <v>33</v>
      </c>
      <c r="D1428" s="183">
        <v>18127.310000000001</v>
      </c>
      <c r="E1428" s="183">
        <v>0</v>
      </c>
      <c r="F1428" s="184">
        <f>D1428-E1428</f>
        <v>18127.310000000001</v>
      </c>
    </row>
    <row r="1429" spans="1:6" s="185" customFormat="1" ht="24.75" x14ac:dyDescent="0.25">
      <c r="A1429" s="181">
        <v>2</v>
      </c>
      <c r="B1429" s="181">
        <v>11121</v>
      </c>
      <c r="C1429" s="182" t="s">
        <v>108</v>
      </c>
      <c r="D1429" s="183">
        <v>1287.48</v>
      </c>
      <c r="E1429" s="183">
        <v>0</v>
      </c>
      <c r="F1429" s="184">
        <f t="shared" ref="F1429:F1434" si="120">D1429-E1429</f>
        <v>1287.48</v>
      </c>
    </row>
    <row r="1430" spans="1:6" s="185" customFormat="1" ht="24.75" x14ac:dyDescent="0.25">
      <c r="A1430" s="181">
        <v>3</v>
      </c>
      <c r="B1430" s="181">
        <v>11131</v>
      </c>
      <c r="C1430" s="182" t="s">
        <v>109</v>
      </c>
      <c r="D1430" s="183">
        <v>1043.9000000000001</v>
      </c>
      <c r="E1430" s="183">
        <v>0</v>
      </c>
      <c r="F1430" s="184">
        <f t="shared" si="120"/>
        <v>1043.9000000000001</v>
      </c>
    </row>
    <row r="1431" spans="1:6" s="185" customFormat="1" x14ac:dyDescent="0.25">
      <c r="A1431" s="181">
        <v>4</v>
      </c>
      <c r="B1431" s="181">
        <v>11151</v>
      </c>
      <c r="C1431" s="182" t="s">
        <v>110</v>
      </c>
      <c r="D1431" s="183"/>
      <c r="E1431" s="183">
        <v>0</v>
      </c>
      <c r="F1431" s="184">
        <f t="shared" si="120"/>
        <v>0</v>
      </c>
    </row>
    <row r="1432" spans="1:6" s="185" customFormat="1" x14ac:dyDescent="0.25">
      <c r="A1432" s="181">
        <v>5</v>
      </c>
      <c r="B1432" s="181">
        <v>11152</v>
      </c>
      <c r="C1432" s="182" t="s">
        <v>114</v>
      </c>
      <c r="D1432" s="183">
        <v>400</v>
      </c>
      <c r="E1432" s="183">
        <v>0</v>
      </c>
      <c r="F1432" s="184">
        <f t="shared" si="120"/>
        <v>400</v>
      </c>
    </row>
    <row r="1433" spans="1:6" s="185" customFormat="1" x14ac:dyDescent="0.25">
      <c r="A1433" s="181">
        <v>6</v>
      </c>
      <c r="B1433" s="181">
        <v>11211</v>
      </c>
      <c r="C1433" s="182" t="s">
        <v>111</v>
      </c>
      <c r="D1433" s="183">
        <v>19.05</v>
      </c>
      <c r="E1433" s="183">
        <v>0</v>
      </c>
      <c r="F1433" s="184">
        <f t="shared" si="120"/>
        <v>19.05</v>
      </c>
    </row>
    <row r="1434" spans="1:6" s="185" customFormat="1" ht="24.75" x14ac:dyDescent="0.25">
      <c r="A1434" s="181">
        <v>7</v>
      </c>
      <c r="B1434" s="181">
        <v>11311</v>
      </c>
      <c r="C1434" s="182" t="s">
        <v>112</v>
      </c>
      <c r="D1434" s="183">
        <v>1043.9000000000001</v>
      </c>
      <c r="E1434" s="183">
        <v>0</v>
      </c>
      <c r="F1434" s="184">
        <f t="shared" si="120"/>
        <v>1043.9000000000001</v>
      </c>
    </row>
    <row r="1435" spans="1:6" s="185" customFormat="1" ht="24.75" x14ac:dyDescent="0.25">
      <c r="A1435" s="181">
        <v>8</v>
      </c>
      <c r="B1435" s="181">
        <v>11411</v>
      </c>
      <c r="C1435" s="182" t="s">
        <v>115</v>
      </c>
      <c r="D1435" s="183"/>
      <c r="E1435" s="183">
        <v>0</v>
      </c>
      <c r="F1435" s="184">
        <f>D1435-E1435</f>
        <v>0</v>
      </c>
    </row>
    <row r="1436" spans="1:6" s="185" customFormat="1" x14ac:dyDescent="0.25">
      <c r="A1436" s="181">
        <v>9</v>
      </c>
      <c r="B1436" s="181">
        <v>11416</v>
      </c>
      <c r="C1436" s="182" t="s">
        <v>116</v>
      </c>
      <c r="D1436" s="183"/>
      <c r="E1436" s="183">
        <v>0</v>
      </c>
      <c r="F1436" s="184">
        <f>D1436-E1436</f>
        <v>0</v>
      </c>
    </row>
    <row r="1437" spans="1:6" s="185" customFormat="1" ht="24.75" x14ac:dyDescent="0.25">
      <c r="A1437" s="181">
        <v>10</v>
      </c>
      <c r="B1437" s="181">
        <v>11418</v>
      </c>
      <c r="C1437" s="182" t="s">
        <v>124</v>
      </c>
      <c r="D1437" s="183"/>
      <c r="E1437" s="183">
        <v>0</v>
      </c>
      <c r="F1437" s="184">
        <f>D1437-E1437</f>
        <v>0</v>
      </c>
    </row>
    <row r="1438" spans="1:6" s="185" customFormat="1" ht="36.75" x14ac:dyDescent="0.25">
      <c r="A1438" s="181">
        <v>11</v>
      </c>
      <c r="B1438" s="181">
        <v>11431</v>
      </c>
      <c r="C1438" s="182" t="s">
        <v>117</v>
      </c>
      <c r="D1438" s="183"/>
      <c r="E1438" s="183">
        <v>0</v>
      </c>
      <c r="F1438" s="184">
        <f>D1438-E1438</f>
        <v>0</v>
      </c>
    </row>
    <row r="1439" spans="1:6" s="185" customFormat="1" x14ac:dyDescent="0.25">
      <c r="A1439" s="181">
        <v>12</v>
      </c>
      <c r="B1439" s="181">
        <v>11611</v>
      </c>
      <c r="C1439" s="182" t="s">
        <v>113</v>
      </c>
      <c r="D1439" s="183"/>
      <c r="E1439" s="183">
        <v>0</v>
      </c>
      <c r="F1439" s="184">
        <f t="shared" ref="F1439:F1440" si="121">D1439-E1439</f>
        <v>0</v>
      </c>
    </row>
    <row r="1440" spans="1:6" s="185" customFormat="1" ht="24.75" x14ac:dyDescent="0.25">
      <c r="A1440" s="186">
        <v>13</v>
      </c>
      <c r="B1440" s="186">
        <v>11900</v>
      </c>
      <c r="C1440" s="187" t="s">
        <v>34</v>
      </c>
      <c r="D1440" s="183">
        <v>0</v>
      </c>
      <c r="E1440" s="183">
        <v>0</v>
      </c>
      <c r="F1440" s="184">
        <f t="shared" si="121"/>
        <v>0</v>
      </c>
    </row>
    <row r="1441" spans="1:6" s="185" customFormat="1" x14ac:dyDescent="0.25">
      <c r="A1441" s="196"/>
      <c r="B1441" s="196" t="s">
        <v>35</v>
      </c>
      <c r="C1441" s="197" t="s">
        <v>36</v>
      </c>
      <c r="D1441" s="180">
        <f>SUM(D1428:D1440)</f>
        <v>21921.640000000003</v>
      </c>
      <c r="E1441" s="180">
        <f>SUM(E1428:E1440)</f>
        <v>0</v>
      </c>
      <c r="F1441" s="180">
        <f>SUM(F1428:F1440)</f>
        <v>21921.640000000003</v>
      </c>
    </row>
    <row r="1442" spans="1:6" s="185" customFormat="1" ht="24.75" x14ac:dyDescent="0.25">
      <c r="A1442" s="181">
        <v>13</v>
      </c>
      <c r="B1442" s="181">
        <v>13140</v>
      </c>
      <c r="C1442" s="182" t="s">
        <v>125</v>
      </c>
      <c r="D1442" s="183">
        <v>0</v>
      </c>
      <c r="E1442" s="183">
        <v>0</v>
      </c>
      <c r="F1442" s="184">
        <f t="shared" ref="F1442:F1491" si="122">D1442-E1442</f>
        <v>0</v>
      </c>
    </row>
    <row r="1443" spans="1:6" s="185" customFormat="1" ht="36.75" x14ac:dyDescent="0.25">
      <c r="A1443" s="181">
        <v>14</v>
      </c>
      <c r="B1443" s="181">
        <v>13141</v>
      </c>
      <c r="C1443" s="182" t="s">
        <v>163</v>
      </c>
      <c r="D1443" s="183">
        <v>0</v>
      </c>
      <c r="E1443" s="183">
        <v>0</v>
      </c>
      <c r="F1443" s="184">
        <f t="shared" si="122"/>
        <v>0</v>
      </c>
    </row>
    <row r="1444" spans="1:6" s="185" customFormat="1" x14ac:dyDescent="0.25">
      <c r="A1444" s="181"/>
      <c r="B1444" s="181">
        <v>13142</v>
      </c>
      <c r="C1444" s="189" t="s">
        <v>126</v>
      </c>
      <c r="D1444" s="183">
        <v>0</v>
      </c>
      <c r="E1444" s="183">
        <v>0</v>
      </c>
      <c r="F1444" s="184">
        <f t="shared" si="122"/>
        <v>0</v>
      </c>
    </row>
    <row r="1445" spans="1:6" s="185" customFormat="1" ht="36.75" x14ac:dyDescent="0.25">
      <c r="A1445" s="181">
        <v>15</v>
      </c>
      <c r="B1445" s="181">
        <v>13143</v>
      </c>
      <c r="C1445" s="182" t="s">
        <v>127</v>
      </c>
      <c r="D1445" s="183"/>
      <c r="E1445" s="183">
        <v>0</v>
      </c>
      <c r="F1445" s="184">
        <f t="shared" si="122"/>
        <v>0</v>
      </c>
    </row>
    <row r="1446" spans="1:6" s="185" customFormat="1" x14ac:dyDescent="0.25">
      <c r="A1446" s="181">
        <v>16</v>
      </c>
      <c r="B1446" s="181">
        <v>13310</v>
      </c>
      <c r="C1446" s="182" t="s">
        <v>37</v>
      </c>
      <c r="D1446" s="183"/>
      <c r="E1446" s="183">
        <v>0</v>
      </c>
      <c r="F1446" s="184">
        <f t="shared" si="122"/>
        <v>0</v>
      </c>
    </row>
    <row r="1447" spans="1:6" s="185" customFormat="1" x14ac:dyDescent="0.25">
      <c r="A1447" s="181">
        <v>17</v>
      </c>
      <c r="B1447" s="181">
        <v>13320</v>
      </c>
      <c r="C1447" s="182" t="s">
        <v>38</v>
      </c>
      <c r="D1447" s="183"/>
      <c r="E1447" s="183">
        <v>0</v>
      </c>
      <c r="F1447" s="184">
        <f t="shared" si="122"/>
        <v>0</v>
      </c>
    </row>
    <row r="1448" spans="1:6" s="185" customFormat="1" x14ac:dyDescent="0.25">
      <c r="A1448" s="181">
        <v>18</v>
      </c>
      <c r="B1448" s="181">
        <v>13330</v>
      </c>
      <c r="C1448" s="182" t="s">
        <v>39</v>
      </c>
      <c r="D1448" s="183"/>
      <c r="E1448" s="183">
        <v>0</v>
      </c>
      <c r="F1448" s="184">
        <f t="shared" si="122"/>
        <v>0</v>
      </c>
    </row>
    <row r="1449" spans="1:6" s="185" customFormat="1" ht="24.75" x14ac:dyDescent="0.25">
      <c r="A1449" s="181">
        <v>19</v>
      </c>
      <c r="B1449" s="181">
        <v>13430</v>
      </c>
      <c r="C1449" s="182" t="s">
        <v>89</v>
      </c>
      <c r="D1449" s="183"/>
      <c r="E1449" s="183">
        <v>0</v>
      </c>
      <c r="F1449" s="184">
        <f t="shared" si="122"/>
        <v>0</v>
      </c>
    </row>
    <row r="1450" spans="1:6" s="185" customFormat="1" ht="36.75" x14ac:dyDescent="0.25">
      <c r="A1450" s="181">
        <v>20</v>
      </c>
      <c r="B1450" s="181">
        <v>13445</v>
      </c>
      <c r="C1450" s="182" t="s">
        <v>96</v>
      </c>
      <c r="D1450" s="183"/>
      <c r="E1450" s="183">
        <v>0</v>
      </c>
      <c r="F1450" s="184">
        <f t="shared" si="122"/>
        <v>0</v>
      </c>
    </row>
    <row r="1451" spans="1:6" s="185" customFormat="1" ht="24.75" x14ac:dyDescent="0.25">
      <c r="A1451" s="181">
        <v>21</v>
      </c>
      <c r="B1451" s="181">
        <v>13450</v>
      </c>
      <c r="C1451" s="182" t="s">
        <v>40</v>
      </c>
      <c r="D1451" s="183"/>
      <c r="E1451" s="183">
        <v>0</v>
      </c>
      <c r="F1451" s="184">
        <f t="shared" si="122"/>
        <v>0</v>
      </c>
    </row>
    <row r="1452" spans="1:6" s="185" customFormat="1" x14ac:dyDescent="0.25">
      <c r="A1452" s="181">
        <v>22</v>
      </c>
      <c r="B1452" s="181">
        <v>13460</v>
      </c>
      <c r="C1452" s="182" t="s">
        <v>41</v>
      </c>
      <c r="D1452" s="183"/>
      <c r="E1452" s="183">
        <v>0</v>
      </c>
      <c r="F1452" s="184">
        <f t="shared" si="122"/>
        <v>0</v>
      </c>
    </row>
    <row r="1453" spans="1:6" s="185" customFormat="1" x14ac:dyDescent="0.25">
      <c r="A1453" s="181">
        <v>23</v>
      </c>
      <c r="B1453" s="181">
        <v>13470</v>
      </c>
      <c r="C1453" s="182" t="s">
        <v>42</v>
      </c>
      <c r="D1453" s="183"/>
      <c r="E1453" s="183">
        <v>0</v>
      </c>
      <c r="F1453" s="184">
        <f t="shared" si="122"/>
        <v>0</v>
      </c>
    </row>
    <row r="1454" spans="1:6" s="185" customFormat="1" ht="24.75" x14ac:dyDescent="0.25">
      <c r="A1454" s="181">
        <v>24</v>
      </c>
      <c r="B1454" s="181">
        <v>13475</v>
      </c>
      <c r="C1454" s="182" t="s">
        <v>97</v>
      </c>
      <c r="D1454" s="183"/>
      <c r="E1454" s="183">
        <v>0</v>
      </c>
      <c r="F1454" s="184">
        <f t="shared" si="122"/>
        <v>0</v>
      </c>
    </row>
    <row r="1455" spans="1:6" s="185" customFormat="1" x14ac:dyDescent="0.25">
      <c r="A1455" s="181">
        <v>25</v>
      </c>
      <c r="B1455" s="181">
        <v>13480</v>
      </c>
      <c r="C1455" s="182" t="s">
        <v>43</v>
      </c>
      <c r="D1455" s="183"/>
      <c r="E1455" s="183">
        <v>0</v>
      </c>
      <c r="F1455" s="184">
        <f t="shared" si="122"/>
        <v>0</v>
      </c>
    </row>
    <row r="1456" spans="1:6" s="185" customFormat="1" x14ac:dyDescent="0.25">
      <c r="A1456" s="181">
        <v>26</v>
      </c>
      <c r="B1456" s="181">
        <v>13501</v>
      </c>
      <c r="C1456" s="182" t="s">
        <v>44</v>
      </c>
      <c r="D1456" s="183"/>
      <c r="E1456" s="183">
        <v>0</v>
      </c>
      <c r="F1456" s="184">
        <f t="shared" si="122"/>
        <v>0</v>
      </c>
    </row>
    <row r="1457" spans="1:6" s="185" customFormat="1" x14ac:dyDescent="0.25">
      <c r="A1457" s="181">
        <v>27</v>
      </c>
      <c r="B1457" s="181">
        <v>13503</v>
      </c>
      <c r="C1457" s="182" t="s">
        <v>98</v>
      </c>
      <c r="D1457" s="183"/>
      <c r="E1457" s="183">
        <v>0</v>
      </c>
      <c r="F1457" s="184">
        <f t="shared" si="122"/>
        <v>0</v>
      </c>
    </row>
    <row r="1458" spans="1:6" s="185" customFormat="1" x14ac:dyDescent="0.25">
      <c r="A1458" s="181"/>
      <c r="B1458" s="186">
        <v>13504</v>
      </c>
      <c r="C1458" s="186" t="s">
        <v>128</v>
      </c>
      <c r="D1458" s="183"/>
      <c r="E1458" s="183">
        <v>0</v>
      </c>
      <c r="F1458" s="184">
        <f t="shared" si="122"/>
        <v>0</v>
      </c>
    </row>
    <row r="1459" spans="1:6" s="185" customFormat="1" x14ac:dyDescent="0.25">
      <c r="A1459" s="181">
        <v>28</v>
      </c>
      <c r="B1459" s="181">
        <v>13509</v>
      </c>
      <c r="C1459" s="182" t="s">
        <v>45</v>
      </c>
      <c r="D1459" s="183"/>
      <c r="E1459" s="183">
        <v>0</v>
      </c>
      <c r="F1459" s="184">
        <f t="shared" si="122"/>
        <v>0</v>
      </c>
    </row>
    <row r="1460" spans="1:6" s="185" customFormat="1" x14ac:dyDescent="0.25">
      <c r="A1460" s="181">
        <v>29</v>
      </c>
      <c r="B1460" s="181">
        <v>13511</v>
      </c>
      <c r="C1460" s="182" t="s">
        <v>129</v>
      </c>
      <c r="D1460" s="183"/>
      <c r="E1460" s="183">
        <v>0</v>
      </c>
      <c r="F1460" s="184">
        <f t="shared" si="122"/>
        <v>0</v>
      </c>
    </row>
    <row r="1461" spans="1:6" s="185" customFormat="1" ht="24.75" x14ac:dyDescent="0.25">
      <c r="A1461" s="181"/>
      <c r="B1461" s="181">
        <v>13512</v>
      </c>
      <c r="C1461" s="182" t="s">
        <v>179</v>
      </c>
      <c r="D1461" s="183"/>
      <c r="E1461" s="183">
        <v>0</v>
      </c>
      <c r="F1461" s="184">
        <f t="shared" si="122"/>
        <v>0</v>
      </c>
    </row>
    <row r="1462" spans="1:6" s="185" customFormat="1" x14ac:dyDescent="0.25">
      <c r="A1462" s="181">
        <v>30</v>
      </c>
      <c r="B1462" s="181">
        <v>13610</v>
      </c>
      <c r="C1462" s="182" t="s">
        <v>46</v>
      </c>
      <c r="D1462" s="183"/>
      <c r="E1462" s="183">
        <v>0</v>
      </c>
      <c r="F1462" s="184">
        <f t="shared" si="122"/>
        <v>0</v>
      </c>
    </row>
    <row r="1463" spans="1:6" s="185" customFormat="1" ht="24.75" x14ac:dyDescent="0.25">
      <c r="A1463" s="181">
        <v>31</v>
      </c>
      <c r="B1463" s="181">
        <v>13611</v>
      </c>
      <c r="C1463" s="182" t="s">
        <v>99</v>
      </c>
      <c r="D1463" s="183"/>
      <c r="E1463" s="183">
        <v>0</v>
      </c>
      <c r="F1463" s="184">
        <f t="shared" si="122"/>
        <v>0</v>
      </c>
    </row>
    <row r="1464" spans="1:6" s="185" customFormat="1" ht="24.75" x14ac:dyDescent="0.25">
      <c r="A1464" s="181">
        <v>32</v>
      </c>
      <c r="B1464" s="181">
        <v>13620</v>
      </c>
      <c r="C1464" s="182" t="s">
        <v>47</v>
      </c>
      <c r="D1464" s="183"/>
      <c r="E1464" s="183">
        <v>0</v>
      </c>
      <c r="F1464" s="184">
        <f t="shared" si="122"/>
        <v>0</v>
      </c>
    </row>
    <row r="1465" spans="1:6" s="185" customFormat="1" x14ac:dyDescent="0.25">
      <c r="A1465" s="181">
        <v>33</v>
      </c>
      <c r="B1465" s="181">
        <v>13630</v>
      </c>
      <c r="C1465" s="182" t="s">
        <v>48</v>
      </c>
      <c r="D1465" s="183">
        <v>0</v>
      </c>
      <c r="E1465" s="183">
        <v>0</v>
      </c>
      <c r="F1465" s="184">
        <f t="shared" si="122"/>
        <v>0</v>
      </c>
    </row>
    <row r="1466" spans="1:6" s="185" customFormat="1" x14ac:dyDescent="0.25">
      <c r="A1466" s="181">
        <v>34</v>
      </c>
      <c r="B1466" s="181">
        <v>13640</v>
      </c>
      <c r="C1466" s="182" t="s">
        <v>49</v>
      </c>
      <c r="D1466" s="183"/>
      <c r="E1466" s="183">
        <v>0</v>
      </c>
      <c r="F1466" s="184">
        <f t="shared" si="122"/>
        <v>0</v>
      </c>
    </row>
    <row r="1467" spans="1:6" s="185" customFormat="1" x14ac:dyDescent="0.25">
      <c r="A1467" s="181">
        <v>35</v>
      </c>
      <c r="B1467" s="181">
        <v>13720</v>
      </c>
      <c r="C1467" s="182" t="s">
        <v>50</v>
      </c>
      <c r="D1467" s="183"/>
      <c r="E1467" s="183">
        <v>0</v>
      </c>
      <c r="F1467" s="184">
        <f t="shared" si="122"/>
        <v>0</v>
      </c>
    </row>
    <row r="1468" spans="1:6" s="185" customFormat="1" x14ac:dyDescent="0.25">
      <c r="A1468" s="181">
        <v>36</v>
      </c>
      <c r="B1468" s="181">
        <v>13760</v>
      </c>
      <c r="C1468" s="182" t="s">
        <v>51</v>
      </c>
      <c r="D1468" s="183"/>
      <c r="E1468" s="183">
        <v>0</v>
      </c>
      <c r="F1468" s="184">
        <f t="shared" si="122"/>
        <v>0</v>
      </c>
    </row>
    <row r="1469" spans="1:6" s="185" customFormat="1" ht="24.75" x14ac:dyDescent="0.25">
      <c r="A1469" s="181">
        <v>37</v>
      </c>
      <c r="B1469" s="181">
        <v>13780</v>
      </c>
      <c r="C1469" s="182" t="s">
        <v>164</v>
      </c>
      <c r="D1469" s="183"/>
      <c r="E1469" s="183">
        <v>0</v>
      </c>
      <c r="F1469" s="184">
        <f t="shared" si="122"/>
        <v>0</v>
      </c>
    </row>
    <row r="1470" spans="1:6" s="185" customFormat="1" ht="24.75" x14ac:dyDescent="0.25">
      <c r="A1470" s="181">
        <v>38</v>
      </c>
      <c r="B1470" s="181">
        <v>13810</v>
      </c>
      <c r="C1470" s="182" t="s">
        <v>165</v>
      </c>
      <c r="D1470" s="183"/>
      <c r="E1470" s="183">
        <v>0</v>
      </c>
      <c r="F1470" s="184">
        <f t="shared" si="122"/>
        <v>0</v>
      </c>
    </row>
    <row r="1471" spans="1:6" s="185" customFormat="1" x14ac:dyDescent="0.25">
      <c r="A1471" s="181">
        <v>39</v>
      </c>
      <c r="B1471" s="181">
        <v>13820</v>
      </c>
      <c r="C1471" s="182" t="s">
        <v>90</v>
      </c>
      <c r="D1471" s="183"/>
      <c r="E1471" s="183">
        <v>0</v>
      </c>
      <c r="F1471" s="184">
        <f t="shared" si="122"/>
        <v>0</v>
      </c>
    </row>
    <row r="1472" spans="1:6" s="185" customFormat="1" x14ac:dyDescent="0.25">
      <c r="A1472" s="181">
        <v>40</v>
      </c>
      <c r="B1472" s="181">
        <v>13950</v>
      </c>
      <c r="C1472" s="182" t="s">
        <v>52</v>
      </c>
      <c r="D1472" s="183"/>
      <c r="E1472" s="183">
        <v>0</v>
      </c>
      <c r="F1472" s="184">
        <f t="shared" si="122"/>
        <v>0</v>
      </c>
    </row>
    <row r="1473" spans="1:6" s="185" customFormat="1" x14ac:dyDescent="0.25">
      <c r="A1473" s="181">
        <v>41</v>
      </c>
      <c r="B1473" s="181">
        <v>13951</v>
      </c>
      <c r="C1473" s="182" t="s">
        <v>52</v>
      </c>
      <c r="D1473" s="183"/>
      <c r="E1473" s="183">
        <v>0</v>
      </c>
      <c r="F1473" s="184">
        <f t="shared" si="122"/>
        <v>0</v>
      </c>
    </row>
    <row r="1474" spans="1:6" s="185" customFormat="1" ht="24.75" x14ac:dyDescent="0.25">
      <c r="A1474" s="181"/>
      <c r="B1474" s="181">
        <v>13952</v>
      </c>
      <c r="C1474" s="182" t="s">
        <v>180</v>
      </c>
      <c r="D1474" s="183"/>
      <c r="E1474" s="183">
        <v>0</v>
      </c>
      <c r="F1474" s="184">
        <f t="shared" si="122"/>
        <v>0</v>
      </c>
    </row>
    <row r="1475" spans="1:6" s="185" customFormat="1" ht="24.75" x14ac:dyDescent="0.25">
      <c r="A1475" s="181">
        <v>42</v>
      </c>
      <c r="B1475" s="181">
        <v>13954</v>
      </c>
      <c r="C1475" s="182" t="s">
        <v>100</v>
      </c>
      <c r="D1475" s="183"/>
      <c r="E1475" s="183">
        <v>0</v>
      </c>
      <c r="F1475" s="184">
        <f t="shared" si="122"/>
        <v>0</v>
      </c>
    </row>
    <row r="1476" spans="1:6" s="185" customFormat="1" ht="24.75" x14ac:dyDescent="0.25">
      <c r="A1476" s="181">
        <v>43</v>
      </c>
      <c r="B1476" s="181">
        <v>14010</v>
      </c>
      <c r="C1476" s="182" t="s">
        <v>166</v>
      </c>
      <c r="D1476" s="183"/>
      <c r="E1476" s="183">
        <v>0</v>
      </c>
      <c r="F1476" s="184">
        <f t="shared" si="122"/>
        <v>0</v>
      </c>
    </row>
    <row r="1477" spans="1:6" s="185" customFormat="1" ht="24.75" x14ac:dyDescent="0.25">
      <c r="A1477" s="181">
        <v>44</v>
      </c>
      <c r="B1477" s="181">
        <v>14022</v>
      </c>
      <c r="C1477" s="182" t="s">
        <v>101</v>
      </c>
      <c r="D1477" s="183"/>
      <c r="E1477" s="183">
        <v>0</v>
      </c>
      <c r="F1477" s="184">
        <f t="shared" si="122"/>
        <v>0</v>
      </c>
    </row>
    <row r="1478" spans="1:6" s="185" customFormat="1" ht="24.75" x14ac:dyDescent="0.25">
      <c r="A1478" s="181">
        <v>45</v>
      </c>
      <c r="B1478" s="181">
        <v>14023</v>
      </c>
      <c r="C1478" s="182" t="s">
        <v>167</v>
      </c>
      <c r="D1478" s="183"/>
      <c r="E1478" s="183">
        <v>0</v>
      </c>
      <c r="F1478" s="184">
        <f t="shared" si="122"/>
        <v>0</v>
      </c>
    </row>
    <row r="1479" spans="1:6" s="185" customFormat="1" ht="24.75" x14ac:dyDescent="0.25">
      <c r="A1479" s="181">
        <v>46</v>
      </c>
      <c r="B1479" s="181">
        <v>14024</v>
      </c>
      <c r="C1479" s="182" t="s">
        <v>53</v>
      </c>
      <c r="D1479" s="183"/>
      <c r="E1479" s="183">
        <v>0</v>
      </c>
      <c r="F1479" s="184">
        <f t="shared" si="122"/>
        <v>0</v>
      </c>
    </row>
    <row r="1480" spans="1:6" s="185" customFormat="1" ht="24.75" x14ac:dyDescent="0.25">
      <c r="A1480" s="181">
        <v>47</v>
      </c>
      <c r="B1480" s="181">
        <v>14026</v>
      </c>
      <c r="C1480" s="182" t="s">
        <v>168</v>
      </c>
      <c r="D1480" s="183"/>
      <c r="E1480" s="183">
        <v>0</v>
      </c>
      <c r="F1480" s="184">
        <f t="shared" si="122"/>
        <v>0</v>
      </c>
    </row>
    <row r="1481" spans="1:6" s="185" customFormat="1" ht="24.75" x14ac:dyDescent="0.25">
      <c r="A1481" s="181"/>
      <c r="B1481" s="186">
        <v>14027</v>
      </c>
      <c r="C1481" s="187" t="s">
        <v>181</v>
      </c>
      <c r="D1481" s="183"/>
      <c r="E1481" s="183">
        <v>0</v>
      </c>
      <c r="F1481" s="184">
        <f t="shared" si="122"/>
        <v>0</v>
      </c>
    </row>
    <row r="1482" spans="1:6" s="185" customFormat="1" x14ac:dyDescent="0.25">
      <c r="A1482" s="181"/>
      <c r="B1482" s="186">
        <v>14030</v>
      </c>
      <c r="C1482" s="186" t="s">
        <v>130</v>
      </c>
      <c r="D1482" s="183"/>
      <c r="E1482" s="183">
        <v>0</v>
      </c>
      <c r="F1482" s="184">
        <f t="shared" si="122"/>
        <v>0</v>
      </c>
    </row>
    <row r="1483" spans="1:6" s="185" customFormat="1" ht="24.75" x14ac:dyDescent="0.25">
      <c r="A1483" s="181">
        <v>48</v>
      </c>
      <c r="B1483" s="181">
        <v>14032</v>
      </c>
      <c r="C1483" s="182" t="s">
        <v>178</v>
      </c>
      <c r="D1483" s="183"/>
      <c r="E1483" s="183">
        <v>0</v>
      </c>
      <c r="F1483" s="184">
        <f t="shared" si="122"/>
        <v>0</v>
      </c>
    </row>
    <row r="1484" spans="1:6" s="185" customFormat="1" x14ac:dyDescent="0.25">
      <c r="A1484" s="181">
        <v>49</v>
      </c>
      <c r="B1484" s="181">
        <v>14040</v>
      </c>
      <c r="C1484" s="182" t="s">
        <v>54</v>
      </c>
      <c r="D1484" s="183"/>
      <c r="E1484" s="183">
        <v>0</v>
      </c>
      <c r="F1484" s="184">
        <f t="shared" si="122"/>
        <v>0</v>
      </c>
    </row>
    <row r="1485" spans="1:6" s="185" customFormat="1" x14ac:dyDescent="0.25">
      <c r="A1485" s="181">
        <v>50</v>
      </c>
      <c r="B1485" s="181">
        <v>14050</v>
      </c>
      <c r="C1485" s="182" t="s">
        <v>55</v>
      </c>
      <c r="D1485" s="183"/>
      <c r="E1485" s="183">
        <v>0</v>
      </c>
      <c r="F1485" s="184">
        <f t="shared" si="122"/>
        <v>0</v>
      </c>
    </row>
    <row r="1486" spans="1:6" s="185" customFormat="1" ht="36.75" x14ac:dyDescent="0.25">
      <c r="A1486" s="181">
        <v>51</v>
      </c>
      <c r="B1486" s="181">
        <v>14060</v>
      </c>
      <c r="C1486" s="182" t="s">
        <v>102</v>
      </c>
      <c r="D1486" s="183"/>
      <c r="E1486" s="183">
        <v>0</v>
      </c>
      <c r="F1486" s="184">
        <f t="shared" si="122"/>
        <v>0</v>
      </c>
    </row>
    <row r="1487" spans="1:6" s="185" customFormat="1" x14ac:dyDescent="0.25">
      <c r="A1487" s="181">
        <v>52</v>
      </c>
      <c r="B1487" s="181">
        <v>14210</v>
      </c>
      <c r="C1487" s="182" t="s">
        <v>56</v>
      </c>
      <c r="D1487" s="183"/>
      <c r="E1487" s="183">
        <v>0</v>
      </c>
      <c r="F1487" s="184">
        <f t="shared" si="122"/>
        <v>0</v>
      </c>
    </row>
    <row r="1488" spans="1:6" s="185" customFormat="1" ht="24.75" x14ac:dyDescent="0.25">
      <c r="A1488" s="181">
        <v>53</v>
      </c>
      <c r="B1488" s="190">
        <v>14230</v>
      </c>
      <c r="C1488" s="182" t="s">
        <v>57</v>
      </c>
      <c r="D1488" s="183"/>
      <c r="E1488" s="183">
        <v>0</v>
      </c>
      <c r="F1488" s="184">
        <f t="shared" si="122"/>
        <v>0</v>
      </c>
    </row>
    <row r="1489" spans="1:6" s="185" customFormat="1" ht="24.75" x14ac:dyDescent="0.25">
      <c r="A1489" s="181">
        <v>54</v>
      </c>
      <c r="B1489" s="181">
        <v>14310</v>
      </c>
      <c r="C1489" s="182" t="s">
        <v>103</v>
      </c>
      <c r="D1489" s="183"/>
      <c r="E1489" s="183">
        <v>0</v>
      </c>
      <c r="F1489" s="184">
        <f t="shared" si="122"/>
        <v>0</v>
      </c>
    </row>
    <row r="1490" spans="1:6" s="185" customFormat="1" x14ac:dyDescent="0.25">
      <c r="A1490" s="186"/>
      <c r="B1490" s="186">
        <v>14410</v>
      </c>
      <c r="C1490" s="181" t="s">
        <v>58</v>
      </c>
      <c r="D1490" s="183"/>
      <c r="E1490" s="183">
        <v>0</v>
      </c>
      <c r="F1490" s="184">
        <f t="shared" si="122"/>
        <v>0</v>
      </c>
    </row>
    <row r="1491" spans="1:6" s="185" customFormat="1" x14ac:dyDescent="0.25">
      <c r="A1491" s="186"/>
      <c r="B1491" s="186">
        <v>14415</v>
      </c>
      <c r="C1491" s="181" t="s">
        <v>182</v>
      </c>
      <c r="D1491" s="183"/>
      <c r="E1491" s="183">
        <v>0</v>
      </c>
      <c r="F1491" s="184">
        <f t="shared" si="122"/>
        <v>0</v>
      </c>
    </row>
    <row r="1492" spans="1:6" s="185" customFormat="1" x14ac:dyDescent="0.25">
      <c r="A1492" s="196"/>
      <c r="B1492" s="196" t="s">
        <v>59</v>
      </c>
      <c r="C1492" s="197" t="s">
        <v>60</v>
      </c>
      <c r="D1492" s="180">
        <f>SUM(D1442:D1491)</f>
        <v>0</v>
      </c>
      <c r="E1492" s="180">
        <f>SUM(E1442:E1491)</f>
        <v>0</v>
      </c>
      <c r="F1492" s="180">
        <f>SUM(F1442:F1489)</f>
        <v>0</v>
      </c>
    </row>
    <row r="1493" spans="1:6" s="185" customFormat="1" x14ac:dyDescent="0.25">
      <c r="A1493" s="191">
        <v>55</v>
      </c>
      <c r="B1493" s="186">
        <v>13210</v>
      </c>
      <c r="C1493" s="187" t="s">
        <v>61</v>
      </c>
      <c r="D1493" s="183">
        <v>1000</v>
      </c>
      <c r="E1493" s="183">
        <v>0</v>
      </c>
      <c r="F1493" s="184">
        <f>D1493-E1493</f>
        <v>1000</v>
      </c>
    </row>
    <row r="1494" spans="1:6" s="185" customFormat="1" x14ac:dyDescent="0.25">
      <c r="A1494" s="192">
        <v>56</v>
      </c>
      <c r="B1494" s="193">
        <v>13220</v>
      </c>
      <c r="C1494" s="182" t="s">
        <v>62</v>
      </c>
      <c r="D1494" s="194">
        <v>1000</v>
      </c>
      <c r="E1494" s="183">
        <v>0</v>
      </c>
      <c r="F1494" s="184">
        <f t="shared" ref="F1494:F1496" si="123">D1494-E1494</f>
        <v>1000</v>
      </c>
    </row>
    <row r="1495" spans="1:6" s="185" customFormat="1" x14ac:dyDescent="0.25">
      <c r="A1495" s="191">
        <v>57</v>
      </c>
      <c r="B1495" s="186">
        <v>13230</v>
      </c>
      <c r="C1495" s="187" t="s">
        <v>63</v>
      </c>
      <c r="D1495" s="183"/>
      <c r="E1495" s="183">
        <v>0</v>
      </c>
      <c r="F1495" s="184">
        <f t="shared" si="123"/>
        <v>0</v>
      </c>
    </row>
    <row r="1496" spans="1:6" s="185" customFormat="1" x14ac:dyDescent="0.25">
      <c r="A1496" s="192">
        <v>58</v>
      </c>
      <c r="B1496" s="195">
        <v>13250</v>
      </c>
      <c r="C1496" s="182" t="s">
        <v>64</v>
      </c>
      <c r="D1496" s="188"/>
      <c r="E1496" s="183">
        <v>0</v>
      </c>
      <c r="F1496" s="184">
        <f t="shared" si="123"/>
        <v>0</v>
      </c>
    </row>
    <row r="1497" spans="1:6" s="185" customFormat="1" x14ac:dyDescent="0.25">
      <c r="A1497" s="198"/>
      <c r="B1497" s="196" t="s">
        <v>65</v>
      </c>
      <c r="C1497" s="197" t="s">
        <v>66</v>
      </c>
      <c r="D1497" s="180">
        <f>SUM(D1493:D1496)</f>
        <v>2000</v>
      </c>
      <c r="E1497" s="180">
        <f>SUM(E1493:E1496)</f>
        <v>0</v>
      </c>
      <c r="F1497" s="180">
        <f>SUM(F1493:F1496)</f>
        <v>2000</v>
      </c>
    </row>
    <row r="1498" spans="1:6" s="185" customFormat="1" x14ac:dyDescent="0.25">
      <c r="A1498" s="186">
        <v>59</v>
      </c>
      <c r="B1498" s="186">
        <v>21110</v>
      </c>
      <c r="C1498" s="186" t="s">
        <v>123</v>
      </c>
      <c r="D1498" s="183"/>
      <c r="E1498" s="183">
        <v>0</v>
      </c>
      <c r="F1498" s="184">
        <f t="shared" ref="F1498:F1501" si="124">D1498-E1498</f>
        <v>0</v>
      </c>
    </row>
    <row r="1499" spans="1:6" s="185" customFormat="1" x14ac:dyDescent="0.25">
      <c r="A1499" s="186"/>
      <c r="B1499" s="186">
        <v>21200</v>
      </c>
      <c r="C1499" s="186" t="s">
        <v>67</v>
      </c>
      <c r="D1499" s="183"/>
      <c r="E1499" s="183">
        <v>0</v>
      </c>
      <c r="F1499" s="184">
        <f t="shared" si="124"/>
        <v>0</v>
      </c>
    </row>
    <row r="1500" spans="1:6" s="185" customFormat="1" ht="24.75" x14ac:dyDescent="0.25">
      <c r="A1500" s="186">
        <v>59</v>
      </c>
      <c r="B1500" s="186">
        <v>22202</v>
      </c>
      <c r="C1500" s="187" t="s">
        <v>104</v>
      </c>
      <c r="D1500" s="183"/>
      <c r="E1500" s="183">
        <v>0</v>
      </c>
      <c r="F1500" s="184">
        <f t="shared" si="124"/>
        <v>0</v>
      </c>
    </row>
    <row r="1501" spans="1:6" s="185" customFormat="1" x14ac:dyDescent="0.25">
      <c r="A1501" s="186">
        <v>60</v>
      </c>
      <c r="B1501" s="186">
        <v>22300</v>
      </c>
      <c r="C1501" s="187" t="s">
        <v>169</v>
      </c>
      <c r="D1501" s="183"/>
      <c r="E1501" s="183">
        <v>0</v>
      </c>
      <c r="F1501" s="184">
        <f t="shared" si="124"/>
        <v>0</v>
      </c>
    </row>
    <row r="1502" spans="1:6" s="185" customFormat="1" ht="24.75" x14ac:dyDescent="0.25">
      <c r="A1502" s="196"/>
      <c r="B1502" s="196" t="s">
        <v>68</v>
      </c>
      <c r="C1502" s="197" t="s">
        <v>69</v>
      </c>
      <c r="D1502" s="180">
        <f>SUM(D1498:D1501)</f>
        <v>0</v>
      </c>
      <c r="E1502" s="180">
        <f>SUM(E1498:E1501)</f>
        <v>0</v>
      </c>
      <c r="F1502" s="180">
        <f>SUM(F1498:F1501)</f>
        <v>0</v>
      </c>
    </row>
    <row r="1503" spans="1:6" x14ac:dyDescent="0.25">
      <c r="A1503" s="142">
        <v>61</v>
      </c>
      <c r="B1503" s="142">
        <v>31110</v>
      </c>
      <c r="C1503" s="140" t="s">
        <v>131</v>
      </c>
      <c r="D1503" s="64">
        <v>200000</v>
      </c>
      <c r="E1503" s="58">
        <f>50000+100000</f>
        <v>150000</v>
      </c>
      <c r="F1503" s="137">
        <f t="shared" ref="F1503:F1506" si="125">D1503-E1503</f>
        <v>50000</v>
      </c>
    </row>
    <row r="1504" spans="1:6" x14ac:dyDescent="0.25">
      <c r="A1504" s="142">
        <v>62</v>
      </c>
      <c r="B1504" s="142">
        <v>31121</v>
      </c>
      <c r="C1504" s="140" t="s">
        <v>70</v>
      </c>
      <c r="D1504" s="64"/>
      <c r="E1504" s="58">
        <v>0</v>
      </c>
      <c r="F1504" s="137">
        <f t="shared" si="125"/>
        <v>0</v>
      </c>
    </row>
    <row r="1505" spans="1:6" x14ac:dyDescent="0.25">
      <c r="A1505" s="142">
        <v>63</v>
      </c>
      <c r="B1505" s="142">
        <v>31123</v>
      </c>
      <c r="C1505" s="140" t="s">
        <v>170</v>
      </c>
      <c r="D1505" s="64"/>
      <c r="E1505" s="58">
        <v>0</v>
      </c>
      <c r="F1505" s="137">
        <f t="shared" si="125"/>
        <v>0</v>
      </c>
    </row>
    <row r="1506" spans="1:6" x14ac:dyDescent="0.25">
      <c r="A1506" s="142">
        <v>64</v>
      </c>
      <c r="B1506" s="142">
        <v>31126</v>
      </c>
      <c r="C1506" s="140" t="s">
        <v>171</v>
      </c>
      <c r="D1506" s="57"/>
      <c r="E1506" s="58">
        <v>0</v>
      </c>
      <c r="F1506" s="137">
        <f t="shared" si="125"/>
        <v>0</v>
      </c>
    </row>
    <row r="1507" spans="1:6" x14ac:dyDescent="0.25">
      <c r="A1507" s="142"/>
      <c r="B1507" s="142">
        <v>31129</v>
      </c>
      <c r="C1507" s="140" t="s">
        <v>184</v>
      </c>
      <c r="D1507" s="57"/>
      <c r="E1507" s="58">
        <v>0</v>
      </c>
      <c r="F1507" s="137"/>
    </row>
    <row r="1508" spans="1:6" x14ac:dyDescent="0.25">
      <c r="A1508" s="142">
        <v>65</v>
      </c>
      <c r="B1508" s="142">
        <v>31230</v>
      </c>
      <c r="C1508" s="140" t="s">
        <v>71</v>
      </c>
      <c r="D1508" s="57"/>
      <c r="E1508" s="58">
        <v>0</v>
      </c>
      <c r="F1508" s="137">
        <f t="shared" ref="F1508:F1512" si="126">D1508-E1508</f>
        <v>0</v>
      </c>
    </row>
    <row r="1509" spans="1:6" x14ac:dyDescent="0.25">
      <c r="A1509" s="142">
        <v>66</v>
      </c>
      <c r="B1509" s="142">
        <v>31240</v>
      </c>
      <c r="C1509" s="140" t="s">
        <v>105</v>
      </c>
      <c r="D1509" s="57"/>
      <c r="E1509" s="58">
        <v>0</v>
      </c>
      <c r="F1509" s="137">
        <f t="shared" si="126"/>
        <v>0</v>
      </c>
    </row>
    <row r="1510" spans="1:6" x14ac:dyDescent="0.25">
      <c r="A1510" s="142">
        <v>67</v>
      </c>
      <c r="B1510" s="142">
        <v>31250</v>
      </c>
      <c r="C1510" s="140" t="s">
        <v>172</v>
      </c>
      <c r="D1510" s="57"/>
      <c r="E1510" s="58">
        <v>0</v>
      </c>
      <c r="F1510" s="137">
        <f t="shared" si="126"/>
        <v>0</v>
      </c>
    </row>
    <row r="1511" spans="1:6" x14ac:dyDescent="0.25">
      <c r="A1511" s="142">
        <v>68</v>
      </c>
      <c r="B1511" s="143">
        <v>31260</v>
      </c>
      <c r="C1511" s="144" t="s">
        <v>106</v>
      </c>
      <c r="D1511" s="57"/>
      <c r="E1511" s="58">
        <v>0</v>
      </c>
      <c r="F1511" s="137">
        <f t="shared" si="126"/>
        <v>0</v>
      </c>
    </row>
    <row r="1512" spans="1:6" ht="24.75" x14ac:dyDescent="0.25">
      <c r="A1512" s="142">
        <v>69</v>
      </c>
      <c r="B1512" s="142">
        <v>31510</v>
      </c>
      <c r="C1512" s="140" t="s">
        <v>173</v>
      </c>
      <c r="D1512" s="57"/>
      <c r="E1512" s="58">
        <v>0</v>
      </c>
      <c r="F1512" s="137">
        <f t="shared" si="126"/>
        <v>0</v>
      </c>
    </row>
    <row r="1513" spans="1:6" x14ac:dyDescent="0.25">
      <c r="A1513" s="142"/>
      <c r="B1513" s="142">
        <v>31690</v>
      </c>
      <c r="C1513" s="140" t="s">
        <v>183</v>
      </c>
      <c r="D1513" s="57"/>
      <c r="E1513" s="58">
        <v>0</v>
      </c>
      <c r="F1513" s="137"/>
    </row>
    <row r="1514" spans="1:6" x14ac:dyDescent="0.25">
      <c r="A1514" s="142">
        <v>70</v>
      </c>
      <c r="B1514" s="143">
        <v>32110</v>
      </c>
      <c r="C1514" s="145" t="s">
        <v>107</v>
      </c>
      <c r="D1514" s="57"/>
      <c r="E1514" s="58">
        <v>0</v>
      </c>
      <c r="F1514" s="137">
        <f t="shared" ref="F1514:F1518" si="127">D1514-E1514</f>
        <v>0</v>
      </c>
    </row>
    <row r="1515" spans="1:6" x14ac:dyDescent="0.25">
      <c r="A1515" s="142">
        <v>71</v>
      </c>
      <c r="B1515" s="142">
        <v>32111</v>
      </c>
      <c r="C1515" s="140" t="s">
        <v>174</v>
      </c>
      <c r="D1515" s="57"/>
      <c r="E1515" s="58">
        <v>0</v>
      </c>
      <c r="F1515" s="137">
        <f t="shared" si="127"/>
        <v>0</v>
      </c>
    </row>
    <row r="1516" spans="1:6" ht="24" x14ac:dyDescent="0.25">
      <c r="A1516" s="142">
        <v>72</v>
      </c>
      <c r="B1516" s="143">
        <v>32140</v>
      </c>
      <c r="C1516" s="145" t="s">
        <v>175</v>
      </c>
      <c r="D1516" s="57"/>
      <c r="E1516" s="58">
        <v>0</v>
      </c>
      <c r="F1516" s="137">
        <f t="shared" si="127"/>
        <v>0</v>
      </c>
    </row>
    <row r="1517" spans="1:6" ht="24" x14ac:dyDescent="0.25">
      <c r="A1517" s="142">
        <v>73</v>
      </c>
      <c r="B1517" s="143">
        <v>34000</v>
      </c>
      <c r="C1517" s="145" t="s">
        <v>132</v>
      </c>
      <c r="D1517" s="57"/>
      <c r="E1517" s="58">
        <v>0</v>
      </c>
      <c r="F1517" s="137">
        <f t="shared" si="127"/>
        <v>0</v>
      </c>
    </row>
    <row r="1518" spans="1:6" x14ac:dyDescent="0.25">
      <c r="A1518" s="59"/>
      <c r="B1518" s="59" t="s">
        <v>72</v>
      </c>
      <c r="C1518" s="97" t="s">
        <v>73</v>
      </c>
      <c r="D1518" s="60">
        <f>SUM(D1503:D1517)</f>
        <v>200000</v>
      </c>
      <c r="E1518" s="60">
        <f>SUM(E1503:E1517)</f>
        <v>150000</v>
      </c>
      <c r="F1518" s="83">
        <f t="shared" si="127"/>
        <v>50000</v>
      </c>
    </row>
    <row r="1519" spans="1:6" x14ac:dyDescent="0.25">
      <c r="A1519" s="65" t="s">
        <v>74</v>
      </c>
      <c r="B1519" s="66"/>
      <c r="C1519" s="67"/>
      <c r="D1519" s="68">
        <f>D1441+D1492+D1497+D1502+D1518</f>
        <v>223921.64</v>
      </c>
      <c r="E1519" s="68">
        <f>E1441+E1492+E1497+E1502+E1518</f>
        <v>150000</v>
      </c>
      <c r="F1519" s="68">
        <f>D1519-E1519</f>
        <v>73921.640000000014</v>
      </c>
    </row>
    <row r="1521" spans="1:6" x14ac:dyDescent="0.25">
      <c r="A1521" s="128" t="s">
        <v>256</v>
      </c>
      <c r="B1521" s="129"/>
      <c r="C1521" s="129"/>
      <c r="D1521" s="129"/>
      <c r="E1521" s="129"/>
      <c r="F1521" s="130"/>
    </row>
    <row r="1522" spans="1:6" ht="36.75" x14ac:dyDescent="0.25">
      <c r="A1522" s="69" t="s">
        <v>12</v>
      </c>
      <c r="B1522" s="53" t="s">
        <v>31</v>
      </c>
      <c r="C1522" s="53" t="s">
        <v>5</v>
      </c>
      <c r="D1522" s="80" t="s">
        <v>177</v>
      </c>
      <c r="E1522" s="80" t="s">
        <v>176</v>
      </c>
      <c r="F1522" s="81" t="s">
        <v>32</v>
      </c>
    </row>
    <row r="1523" spans="1:6" x14ac:dyDescent="0.25">
      <c r="A1523" s="61">
        <v>1</v>
      </c>
      <c r="B1523" s="61">
        <v>11111</v>
      </c>
      <c r="C1523" s="96" t="s">
        <v>33</v>
      </c>
      <c r="D1523" s="57">
        <v>48965.8</v>
      </c>
      <c r="E1523" s="58">
        <v>38146.54</v>
      </c>
      <c r="F1523" s="82">
        <f>D1523-E1523</f>
        <v>10819.260000000002</v>
      </c>
    </row>
    <row r="1524" spans="1:6" ht="24.75" x14ac:dyDescent="0.25">
      <c r="A1524" s="61">
        <v>2</v>
      </c>
      <c r="B1524" s="61">
        <v>11121</v>
      </c>
      <c r="C1524" s="96" t="s">
        <v>108</v>
      </c>
      <c r="D1524" s="57">
        <v>3096.12</v>
      </c>
      <c r="E1524" s="58">
        <v>2583.12</v>
      </c>
      <c r="F1524" s="82">
        <f t="shared" ref="F1524:F1529" si="128">D1524-E1524</f>
        <v>513</v>
      </c>
    </row>
    <row r="1525" spans="1:6" ht="24.75" x14ac:dyDescent="0.25">
      <c r="A1525" s="61">
        <v>3</v>
      </c>
      <c r="B1525" s="61">
        <v>11131</v>
      </c>
      <c r="C1525" s="96" t="s">
        <v>109</v>
      </c>
      <c r="D1525" s="57">
        <v>2733.72</v>
      </c>
      <c r="E1525" s="58">
        <v>2208.9699999999998</v>
      </c>
      <c r="F1525" s="82">
        <f t="shared" si="128"/>
        <v>524.75</v>
      </c>
    </row>
    <row r="1526" spans="1:6" x14ac:dyDescent="0.25">
      <c r="A1526" s="61">
        <v>4</v>
      </c>
      <c r="B1526" s="61">
        <v>11151</v>
      </c>
      <c r="C1526" s="96" t="s">
        <v>110</v>
      </c>
      <c r="D1526" s="57">
        <v>73.77</v>
      </c>
      <c r="E1526" s="58">
        <v>42.79</v>
      </c>
      <c r="F1526" s="82">
        <f t="shared" si="128"/>
        <v>30.979999999999997</v>
      </c>
    </row>
    <row r="1527" spans="1:6" x14ac:dyDescent="0.25">
      <c r="A1527" s="61">
        <v>5</v>
      </c>
      <c r="B1527" s="61">
        <v>11152</v>
      </c>
      <c r="C1527" s="96" t="s">
        <v>114</v>
      </c>
      <c r="D1527" s="57"/>
      <c r="E1527" s="58">
        <v>0</v>
      </c>
      <c r="F1527" s="82">
        <f t="shared" si="128"/>
        <v>0</v>
      </c>
    </row>
    <row r="1528" spans="1:6" x14ac:dyDescent="0.25">
      <c r="A1528" s="61">
        <v>6</v>
      </c>
      <c r="B1528" s="61">
        <v>11211</v>
      </c>
      <c r="C1528" s="96" t="s">
        <v>111</v>
      </c>
      <c r="D1528" s="57">
        <v>1736.07</v>
      </c>
      <c r="E1528" s="58">
        <v>1196.8</v>
      </c>
      <c r="F1528" s="82">
        <f t="shared" si="128"/>
        <v>539.27</v>
      </c>
    </row>
    <row r="1529" spans="1:6" ht="24.75" x14ac:dyDescent="0.25">
      <c r="A1529" s="61">
        <v>7</v>
      </c>
      <c r="B1529" s="61">
        <v>11311</v>
      </c>
      <c r="C1529" s="96" t="s">
        <v>112</v>
      </c>
      <c r="D1529" s="57">
        <v>2733.72</v>
      </c>
      <c r="E1529" s="58">
        <v>2208.9699999999998</v>
      </c>
      <c r="F1529" s="82">
        <f t="shared" si="128"/>
        <v>524.75</v>
      </c>
    </row>
    <row r="1530" spans="1:6" ht="24.75" x14ac:dyDescent="0.25">
      <c r="A1530" s="61">
        <v>8</v>
      </c>
      <c r="B1530" s="61">
        <v>11411</v>
      </c>
      <c r="C1530" s="96" t="s">
        <v>115</v>
      </c>
      <c r="D1530" s="57"/>
      <c r="E1530" s="58">
        <v>0</v>
      </c>
      <c r="F1530" s="82">
        <f>D1530-E1530</f>
        <v>0</v>
      </c>
    </row>
    <row r="1531" spans="1:6" x14ac:dyDescent="0.25">
      <c r="A1531" s="61">
        <v>9</v>
      </c>
      <c r="B1531" s="61">
        <v>11416</v>
      </c>
      <c r="C1531" s="96" t="s">
        <v>116</v>
      </c>
      <c r="D1531" s="57"/>
      <c r="E1531" s="58">
        <v>0</v>
      </c>
      <c r="F1531" s="82">
        <f>D1531-E1531</f>
        <v>0</v>
      </c>
    </row>
    <row r="1532" spans="1:6" ht="24.75" x14ac:dyDescent="0.25">
      <c r="A1532" s="61">
        <v>10</v>
      </c>
      <c r="B1532" s="61">
        <v>11418</v>
      </c>
      <c r="C1532" s="96" t="s">
        <v>124</v>
      </c>
      <c r="D1532" s="57"/>
      <c r="E1532" s="58">
        <v>0</v>
      </c>
      <c r="F1532" s="82">
        <f>D1532-E1532</f>
        <v>0</v>
      </c>
    </row>
    <row r="1533" spans="1:6" ht="36.75" x14ac:dyDescent="0.25">
      <c r="A1533" s="61">
        <v>11</v>
      </c>
      <c r="B1533" s="61">
        <v>11431</v>
      </c>
      <c r="C1533" s="96" t="s">
        <v>117</v>
      </c>
      <c r="D1533" s="57"/>
      <c r="E1533" s="58">
        <v>0</v>
      </c>
      <c r="F1533" s="82">
        <f>D1533-E1533</f>
        <v>0</v>
      </c>
    </row>
    <row r="1534" spans="1:6" x14ac:dyDescent="0.25">
      <c r="A1534" s="61">
        <v>12</v>
      </c>
      <c r="B1534" s="61">
        <v>11611</v>
      </c>
      <c r="C1534" s="96" t="s">
        <v>113</v>
      </c>
      <c r="D1534" s="57"/>
      <c r="E1534" s="58">
        <v>0</v>
      </c>
      <c r="F1534" s="82">
        <f t="shared" ref="F1534:F1535" si="129">D1534-E1534</f>
        <v>0</v>
      </c>
    </row>
    <row r="1535" spans="1:6" ht="24.75" x14ac:dyDescent="0.25">
      <c r="A1535" s="54">
        <v>13</v>
      </c>
      <c r="B1535" s="54">
        <v>11900</v>
      </c>
      <c r="C1535" s="98" t="s">
        <v>34</v>
      </c>
      <c r="D1535" s="57">
        <v>0</v>
      </c>
      <c r="E1535" s="58">
        <v>0</v>
      </c>
      <c r="F1535" s="82">
        <f t="shared" si="129"/>
        <v>0</v>
      </c>
    </row>
    <row r="1536" spans="1:6" x14ac:dyDescent="0.25">
      <c r="A1536" s="59"/>
      <c r="B1536" s="59" t="s">
        <v>35</v>
      </c>
      <c r="C1536" s="97" t="s">
        <v>36</v>
      </c>
      <c r="D1536" s="60">
        <f>SUM(D1523:D1535)</f>
        <v>59339.200000000004</v>
      </c>
      <c r="E1536" s="60">
        <f>SUM(E1523:E1535)</f>
        <v>46387.19000000001</v>
      </c>
      <c r="F1536" s="60">
        <f>SUM(F1523:F1535)</f>
        <v>12952.010000000002</v>
      </c>
    </row>
    <row r="1537" spans="1:6" ht="24.75" x14ac:dyDescent="0.25">
      <c r="A1537" s="61">
        <v>13</v>
      </c>
      <c r="B1537" s="61">
        <v>13140</v>
      </c>
      <c r="C1537" s="96" t="s">
        <v>125</v>
      </c>
      <c r="D1537" s="57">
        <v>0</v>
      </c>
      <c r="E1537" s="58">
        <v>0</v>
      </c>
      <c r="F1537" s="82">
        <f t="shared" ref="F1537:F1586" si="130">D1537-E1537</f>
        <v>0</v>
      </c>
    </row>
    <row r="1538" spans="1:6" ht="36.75" x14ac:dyDescent="0.25">
      <c r="A1538" s="61">
        <v>14</v>
      </c>
      <c r="B1538" s="61">
        <v>13141</v>
      </c>
      <c r="C1538" s="96" t="s">
        <v>163</v>
      </c>
      <c r="D1538" s="57">
        <v>0</v>
      </c>
      <c r="E1538" s="58">
        <v>69</v>
      </c>
      <c r="F1538" s="82">
        <f t="shared" si="130"/>
        <v>-69</v>
      </c>
    </row>
    <row r="1539" spans="1:6" x14ac:dyDescent="0.25">
      <c r="A1539" s="61"/>
      <c r="B1539" s="61">
        <v>13142</v>
      </c>
      <c r="C1539" s="89" t="s">
        <v>126</v>
      </c>
      <c r="D1539" s="57">
        <v>0</v>
      </c>
      <c r="E1539" s="58">
        <v>0</v>
      </c>
      <c r="F1539" s="82">
        <f t="shared" si="130"/>
        <v>0</v>
      </c>
    </row>
    <row r="1540" spans="1:6" ht="36.75" x14ac:dyDescent="0.25">
      <c r="A1540" s="61">
        <v>15</v>
      </c>
      <c r="B1540" s="61">
        <v>13143</v>
      </c>
      <c r="C1540" s="96" t="s">
        <v>127</v>
      </c>
      <c r="D1540" s="57">
        <v>1156.4000000000001</v>
      </c>
      <c r="E1540" s="58">
        <v>0</v>
      </c>
      <c r="F1540" s="82">
        <f t="shared" si="130"/>
        <v>1156.4000000000001</v>
      </c>
    </row>
    <row r="1541" spans="1:6" x14ac:dyDescent="0.25">
      <c r="A1541" s="61">
        <v>16</v>
      </c>
      <c r="B1541" s="61">
        <v>13310</v>
      </c>
      <c r="C1541" s="96" t="s">
        <v>37</v>
      </c>
      <c r="D1541" s="57"/>
      <c r="E1541" s="58">
        <v>0</v>
      </c>
      <c r="F1541" s="82">
        <f t="shared" si="130"/>
        <v>0</v>
      </c>
    </row>
    <row r="1542" spans="1:6" x14ac:dyDescent="0.25">
      <c r="A1542" s="61">
        <v>17</v>
      </c>
      <c r="B1542" s="61">
        <v>13320</v>
      </c>
      <c r="C1542" s="96" t="s">
        <v>38</v>
      </c>
      <c r="D1542" s="57">
        <v>470.81</v>
      </c>
      <c r="E1542" s="58">
        <v>335.75</v>
      </c>
      <c r="F1542" s="82">
        <f t="shared" si="130"/>
        <v>135.06</v>
      </c>
    </row>
    <row r="1543" spans="1:6" x14ac:dyDescent="0.25">
      <c r="A1543" s="61">
        <v>18</v>
      </c>
      <c r="B1543" s="61">
        <v>13330</v>
      </c>
      <c r="C1543" s="96" t="s">
        <v>39</v>
      </c>
      <c r="D1543" s="57"/>
      <c r="E1543" s="58">
        <v>0</v>
      </c>
      <c r="F1543" s="82">
        <f t="shared" si="130"/>
        <v>0</v>
      </c>
    </row>
    <row r="1544" spans="1:6" ht="24.75" x14ac:dyDescent="0.25">
      <c r="A1544" s="61">
        <v>19</v>
      </c>
      <c r="B1544" s="61">
        <v>13430</v>
      </c>
      <c r="C1544" s="96" t="s">
        <v>89</v>
      </c>
      <c r="D1544" s="57"/>
      <c r="E1544" s="58">
        <v>0</v>
      </c>
      <c r="F1544" s="82">
        <f t="shared" si="130"/>
        <v>0</v>
      </c>
    </row>
    <row r="1545" spans="1:6" ht="36.75" x14ac:dyDescent="0.25">
      <c r="A1545" s="61">
        <v>20</v>
      </c>
      <c r="B1545" s="61">
        <v>13445</v>
      </c>
      <c r="C1545" s="96" t="s">
        <v>96</v>
      </c>
      <c r="D1545" s="57"/>
      <c r="E1545" s="58">
        <v>0</v>
      </c>
      <c r="F1545" s="82">
        <f t="shared" si="130"/>
        <v>0</v>
      </c>
    </row>
    <row r="1546" spans="1:6" ht="24.75" x14ac:dyDescent="0.25">
      <c r="A1546" s="61">
        <v>21</v>
      </c>
      <c r="B1546" s="61">
        <v>13450</v>
      </c>
      <c r="C1546" s="96" t="s">
        <v>40</v>
      </c>
      <c r="D1546" s="57">
        <v>294.42</v>
      </c>
      <c r="E1546" s="58">
        <v>350</v>
      </c>
      <c r="F1546" s="82">
        <f t="shared" si="130"/>
        <v>-55.579999999999984</v>
      </c>
    </row>
    <row r="1547" spans="1:6" x14ac:dyDescent="0.25">
      <c r="A1547" s="61">
        <v>22</v>
      </c>
      <c r="B1547" s="61">
        <v>13460</v>
      </c>
      <c r="C1547" s="96" t="s">
        <v>41</v>
      </c>
      <c r="D1547" s="57">
        <v>1000</v>
      </c>
      <c r="E1547" s="58">
        <v>230</v>
      </c>
      <c r="F1547" s="82">
        <f t="shared" si="130"/>
        <v>770</v>
      </c>
    </row>
    <row r="1548" spans="1:6" x14ac:dyDescent="0.25">
      <c r="A1548" s="61">
        <v>23</v>
      </c>
      <c r="B1548" s="61">
        <v>13470</v>
      </c>
      <c r="C1548" s="96" t="s">
        <v>42</v>
      </c>
      <c r="D1548" s="57">
        <v>990</v>
      </c>
      <c r="E1548" s="58">
        <v>830</v>
      </c>
      <c r="F1548" s="82">
        <f t="shared" si="130"/>
        <v>160</v>
      </c>
    </row>
    <row r="1549" spans="1:6" ht="24.75" x14ac:dyDescent="0.25">
      <c r="A1549" s="61">
        <v>24</v>
      </c>
      <c r="B1549" s="61">
        <v>13475</v>
      </c>
      <c r="C1549" s="96" t="s">
        <v>97</v>
      </c>
      <c r="D1549" s="57">
        <v>8107.5</v>
      </c>
      <c r="E1549" s="58">
        <v>9729</v>
      </c>
      <c r="F1549" s="82">
        <f t="shared" si="130"/>
        <v>-1621.5</v>
      </c>
    </row>
    <row r="1550" spans="1:6" x14ac:dyDescent="0.25">
      <c r="A1550" s="61">
        <v>25</v>
      </c>
      <c r="B1550" s="61">
        <v>13480</v>
      </c>
      <c r="C1550" s="96" t="s">
        <v>43</v>
      </c>
      <c r="D1550" s="57"/>
      <c r="E1550" s="58">
        <v>0</v>
      </c>
      <c r="F1550" s="82">
        <f t="shared" si="130"/>
        <v>0</v>
      </c>
    </row>
    <row r="1551" spans="1:6" x14ac:dyDescent="0.25">
      <c r="A1551" s="61">
        <v>26</v>
      </c>
      <c r="B1551" s="61">
        <v>13501</v>
      </c>
      <c r="C1551" s="96" t="s">
        <v>44</v>
      </c>
      <c r="D1551" s="57">
        <v>3210.3</v>
      </c>
      <c r="E1551" s="58">
        <v>5000</v>
      </c>
      <c r="F1551" s="82">
        <f t="shared" si="130"/>
        <v>-1789.6999999999998</v>
      </c>
    </row>
    <row r="1552" spans="1:6" x14ac:dyDescent="0.25">
      <c r="A1552" s="61">
        <v>27</v>
      </c>
      <c r="B1552" s="61">
        <v>13503</v>
      </c>
      <c r="C1552" s="96" t="s">
        <v>98</v>
      </c>
      <c r="D1552" s="57"/>
      <c r="E1552" s="58">
        <v>540</v>
      </c>
      <c r="F1552" s="82">
        <f t="shared" si="130"/>
        <v>-540</v>
      </c>
    </row>
    <row r="1553" spans="1:6" x14ac:dyDescent="0.25">
      <c r="A1553" s="61"/>
      <c r="B1553" s="54">
        <v>13504</v>
      </c>
      <c r="C1553" s="54" t="s">
        <v>128</v>
      </c>
      <c r="D1553" s="57"/>
      <c r="E1553" s="58">
        <v>0</v>
      </c>
      <c r="F1553" s="82">
        <f t="shared" si="130"/>
        <v>0</v>
      </c>
    </row>
    <row r="1554" spans="1:6" x14ac:dyDescent="0.25">
      <c r="A1554" s="61">
        <v>28</v>
      </c>
      <c r="B1554" s="61">
        <v>13509</v>
      </c>
      <c r="C1554" s="96" t="s">
        <v>45</v>
      </c>
      <c r="D1554" s="57"/>
      <c r="E1554" s="58">
        <v>0</v>
      </c>
      <c r="F1554" s="82">
        <f t="shared" si="130"/>
        <v>0</v>
      </c>
    </row>
    <row r="1555" spans="1:6" x14ac:dyDescent="0.25">
      <c r="A1555" s="61">
        <v>29</v>
      </c>
      <c r="B1555" s="61">
        <v>13511</v>
      </c>
      <c r="C1555" s="96" t="s">
        <v>129</v>
      </c>
      <c r="D1555" s="57">
        <v>2678</v>
      </c>
      <c r="E1555" s="58">
        <v>2143</v>
      </c>
      <c r="F1555" s="82">
        <f t="shared" si="130"/>
        <v>535</v>
      </c>
    </row>
    <row r="1556" spans="1:6" ht="24.75" x14ac:dyDescent="0.25">
      <c r="A1556" s="61"/>
      <c r="B1556" s="61">
        <v>13512</v>
      </c>
      <c r="C1556" s="96" t="s">
        <v>179</v>
      </c>
      <c r="D1556" s="57"/>
      <c r="E1556" s="58">
        <v>0</v>
      </c>
      <c r="F1556" s="82">
        <f t="shared" si="130"/>
        <v>0</v>
      </c>
    </row>
    <row r="1557" spans="1:6" x14ac:dyDescent="0.25">
      <c r="A1557" s="61">
        <v>30</v>
      </c>
      <c r="B1557" s="61">
        <v>13610</v>
      </c>
      <c r="C1557" s="96" t="s">
        <v>46</v>
      </c>
      <c r="D1557" s="57">
        <v>1349.45</v>
      </c>
      <c r="E1557" s="58">
        <v>258.01</v>
      </c>
      <c r="F1557" s="82">
        <f t="shared" si="130"/>
        <v>1091.44</v>
      </c>
    </row>
    <row r="1558" spans="1:6" ht="24.75" x14ac:dyDescent="0.25">
      <c r="A1558" s="61">
        <v>31</v>
      </c>
      <c r="B1558" s="61">
        <v>13611</v>
      </c>
      <c r="C1558" s="96" t="s">
        <v>99</v>
      </c>
      <c r="D1558" s="57"/>
      <c r="E1558" s="58">
        <v>0</v>
      </c>
      <c r="F1558" s="82">
        <f t="shared" si="130"/>
        <v>0</v>
      </c>
    </row>
    <row r="1559" spans="1:6" ht="24.75" x14ac:dyDescent="0.25">
      <c r="A1559" s="61">
        <v>32</v>
      </c>
      <c r="B1559" s="61">
        <v>13620</v>
      </c>
      <c r="C1559" s="96" t="s">
        <v>47</v>
      </c>
      <c r="D1559" s="57">
        <v>1814.7</v>
      </c>
      <c r="E1559" s="58">
        <v>515.29999999999995</v>
      </c>
      <c r="F1559" s="82">
        <f t="shared" si="130"/>
        <v>1299.4000000000001</v>
      </c>
    </row>
    <row r="1560" spans="1:6" x14ac:dyDescent="0.25">
      <c r="A1560" s="61">
        <v>33</v>
      </c>
      <c r="B1560" s="61">
        <v>13630</v>
      </c>
      <c r="C1560" s="96" t="s">
        <v>48</v>
      </c>
      <c r="D1560" s="57"/>
      <c r="E1560" s="58">
        <v>0</v>
      </c>
      <c r="F1560" s="82">
        <f t="shared" si="130"/>
        <v>0</v>
      </c>
    </row>
    <row r="1561" spans="1:6" x14ac:dyDescent="0.25">
      <c r="A1561" s="61">
        <v>34</v>
      </c>
      <c r="B1561" s="61">
        <v>13640</v>
      </c>
      <c r="C1561" s="96" t="s">
        <v>49</v>
      </c>
      <c r="D1561" s="57">
        <v>374.45</v>
      </c>
      <c r="E1561" s="58">
        <v>200.7</v>
      </c>
      <c r="F1561" s="82">
        <f t="shared" si="130"/>
        <v>173.75</v>
      </c>
    </row>
    <row r="1562" spans="1:6" x14ac:dyDescent="0.25">
      <c r="A1562" s="61">
        <v>35</v>
      </c>
      <c r="B1562" s="61">
        <v>13720</v>
      </c>
      <c r="C1562" s="96" t="s">
        <v>50</v>
      </c>
      <c r="D1562" s="57">
        <v>2122.02</v>
      </c>
      <c r="E1562" s="58">
        <v>0</v>
      </c>
      <c r="F1562" s="82">
        <f t="shared" si="130"/>
        <v>2122.02</v>
      </c>
    </row>
    <row r="1563" spans="1:6" x14ac:dyDescent="0.25">
      <c r="A1563" s="61">
        <v>36</v>
      </c>
      <c r="B1563" s="61">
        <v>13760</v>
      </c>
      <c r="C1563" s="96" t="s">
        <v>51</v>
      </c>
      <c r="D1563" s="57"/>
      <c r="E1563" s="58">
        <v>0</v>
      </c>
      <c r="F1563" s="82">
        <f t="shared" si="130"/>
        <v>0</v>
      </c>
    </row>
    <row r="1564" spans="1:6" ht="24.75" x14ac:dyDescent="0.25">
      <c r="A1564" s="61">
        <v>37</v>
      </c>
      <c r="B1564" s="61">
        <v>13780</v>
      </c>
      <c r="C1564" s="96" t="s">
        <v>164</v>
      </c>
      <c r="D1564" s="57">
        <v>280.98</v>
      </c>
      <c r="E1564" s="58">
        <v>360.16</v>
      </c>
      <c r="F1564" s="82">
        <f t="shared" si="130"/>
        <v>-79.180000000000007</v>
      </c>
    </row>
    <row r="1565" spans="1:6" ht="24.75" x14ac:dyDescent="0.25">
      <c r="A1565" s="61">
        <v>38</v>
      </c>
      <c r="B1565" s="61">
        <v>13810</v>
      </c>
      <c r="C1565" s="96" t="s">
        <v>165</v>
      </c>
      <c r="D1565" s="57"/>
      <c r="E1565" s="58">
        <v>0</v>
      </c>
      <c r="F1565" s="82">
        <f t="shared" si="130"/>
        <v>0</v>
      </c>
    </row>
    <row r="1566" spans="1:6" x14ac:dyDescent="0.25">
      <c r="A1566" s="61">
        <v>39</v>
      </c>
      <c r="B1566" s="61">
        <v>13820</v>
      </c>
      <c r="C1566" s="96" t="s">
        <v>90</v>
      </c>
      <c r="D1566" s="57">
        <v>0</v>
      </c>
      <c r="E1566" s="58">
        <v>0</v>
      </c>
      <c r="F1566" s="82">
        <f t="shared" si="130"/>
        <v>0</v>
      </c>
    </row>
    <row r="1567" spans="1:6" x14ac:dyDescent="0.25">
      <c r="A1567" s="61">
        <v>40</v>
      </c>
      <c r="B1567" s="61">
        <v>13950</v>
      </c>
      <c r="C1567" s="96" t="s">
        <v>52</v>
      </c>
      <c r="D1567" s="57"/>
      <c r="E1567" s="58">
        <v>0</v>
      </c>
      <c r="F1567" s="82">
        <f t="shared" si="130"/>
        <v>0</v>
      </c>
    </row>
    <row r="1568" spans="1:6" x14ac:dyDescent="0.25">
      <c r="A1568" s="61">
        <v>41</v>
      </c>
      <c r="B1568" s="61">
        <v>13951</v>
      </c>
      <c r="C1568" s="96" t="s">
        <v>52</v>
      </c>
      <c r="D1568" s="57"/>
      <c r="E1568" s="58">
        <v>0</v>
      </c>
      <c r="F1568" s="82">
        <f t="shared" si="130"/>
        <v>0</v>
      </c>
    </row>
    <row r="1569" spans="1:6" ht="24.75" x14ac:dyDescent="0.25">
      <c r="A1569" s="61"/>
      <c r="B1569" s="61">
        <v>13952</v>
      </c>
      <c r="C1569" s="96" t="s">
        <v>180</v>
      </c>
      <c r="D1569" s="57"/>
      <c r="E1569" s="58">
        <v>0</v>
      </c>
      <c r="F1569" s="82">
        <f t="shared" si="130"/>
        <v>0</v>
      </c>
    </row>
    <row r="1570" spans="1:6" ht="24.75" x14ac:dyDescent="0.25">
      <c r="A1570" s="61">
        <v>42</v>
      </c>
      <c r="B1570" s="61">
        <v>13954</v>
      </c>
      <c r="C1570" s="96" t="s">
        <v>100</v>
      </c>
      <c r="D1570" s="57"/>
      <c r="E1570" s="58">
        <v>0</v>
      </c>
      <c r="F1570" s="82">
        <f t="shared" si="130"/>
        <v>0</v>
      </c>
    </row>
    <row r="1571" spans="1:6" ht="24.75" x14ac:dyDescent="0.25">
      <c r="A1571" s="61">
        <v>43</v>
      </c>
      <c r="B1571" s="61">
        <v>14010</v>
      </c>
      <c r="C1571" s="96" t="s">
        <v>166</v>
      </c>
      <c r="D1571" s="57"/>
      <c r="E1571" s="58">
        <v>0</v>
      </c>
      <c r="F1571" s="82">
        <f t="shared" si="130"/>
        <v>0</v>
      </c>
    </row>
    <row r="1572" spans="1:6" ht="24.75" x14ac:dyDescent="0.25">
      <c r="A1572" s="61">
        <v>44</v>
      </c>
      <c r="B1572" s="61">
        <v>14022</v>
      </c>
      <c r="C1572" s="96" t="s">
        <v>101</v>
      </c>
      <c r="D1572" s="57"/>
      <c r="E1572" s="58">
        <v>5559</v>
      </c>
      <c r="F1572" s="82">
        <f t="shared" si="130"/>
        <v>-5559</v>
      </c>
    </row>
    <row r="1573" spans="1:6" ht="24.75" x14ac:dyDescent="0.25">
      <c r="A1573" s="61">
        <v>45</v>
      </c>
      <c r="B1573" s="61">
        <v>14023</v>
      </c>
      <c r="C1573" s="96" t="s">
        <v>167</v>
      </c>
      <c r="D1573" s="57"/>
      <c r="E1573" s="58">
        <v>0</v>
      </c>
      <c r="F1573" s="82">
        <f t="shared" si="130"/>
        <v>0</v>
      </c>
    </row>
    <row r="1574" spans="1:6" ht="24.75" x14ac:dyDescent="0.25">
      <c r="A1574" s="61">
        <v>46</v>
      </c>
      <c r="B1574" s="61">
        <v>14024</v>
      </c>
      <c r="C1574" s="96" t="s">
        <v>53</v>
      </c>
      <c r="D1574" s="57"/>
      <c r="E1574" s="58">
        <v>0</v>
      </c>
      <c r="F1574" s="82">
        <f t="shared" si="130"/>
        <v>0</v>
      </c>
    </row>
    <row r="1575" spans="1:6" ht="24.75" x14ac:dyDescent="0.25">
      <c r="A1575" s="61">
        <v>47</v>
      </c>
      <c r="B1575" s="61">
        <v>14026</v>
      </c>
      <c r="C1575" s="96" t="s">
        <v>168</v>
      </c>
      <c r="D1575" s="57">
        <v>4632.5</v>
      </c>
      <c r="E1575" s="58">
        <v>0</v>
      </c>
      <c r="F1575" s="82">
        <f t="shared" si="130"/>
        <v>4632.5</v>
      </c>
    </row>
    <row r="1576" spans="1:6" ht="24.75" x14ac:dyDescent="0.25">
      <c r="A1576" s="61"/>
      <c r="B1576" s="54">
        <v>14027</v>
      </c>
      <c r="C1576" s="98" t="s">
        <v>181</v>
      </c>
      <c r="D1576" s="57">
        <v>899.5</v>
      </c>
      <c r="E1576" s="58">
        <v>0</v>
      </c>
      <c r="F1576" s="82">
        <f t="shared" si="130"/>
        <v>899.5</v>
      </c>
    </row>
    <row r="1577" spans="1:6" x14ac:dyDescent="0.25">
      <c r="A1577" s="61"/>
      <c r="B1577" s="54">
        <v>14030</v>
      </c>
      <c r="C1577" s="54" t="s">
        <v>130</v>
      </c>
      <c r="D1577" s="57"/>
      <c r="E1577" s="58">
        <v>0</v>
      </c>
      <c r="F1577" s="82">
        <f t="shared" si="130"/>
        <v>0</v>
      </c>
    </row>
    <row r="1578" spans="1:6" ht="24.75" x14ac:dyDescent="0.25">
      <c r="A1578" s="61">
        <v>48</v>
      </c>
      <c r="B1578" s="61">
        <v>14032</v>
      </c>
      <c r="C1578" s="96" t="s">
        <v>178</v>
      </c>
      <c r="D1578" s="57"/>
      <c r="E1578" s="58">
        <v>0</v>
      </c>
      <c r="F1578" s="82">
        <f t="shared" si="130"/>
        <v>0</v>
      </c>
    </row>
    <row r="1579" spans="1:6" x14ac:dyDescent="0.25">
      <c r="A1579" s="61">
        <v>49</v>
      </c>
      <c r="B1579" s="61">
        <v>14040</v>
      </c>
      <c r="C1579" s="96" t="s">
        <v>54</v>
      </c>
      <c r="D1579" s="57"/>
      <c r="E1579" s="58">
        <v>0</v>
      </c>
      <c r="F1579" s="82">
        <f t="shared" si="130"/>
        <v>0</v>
      </c>
    </row>
    <row r="1580" spans="1:6" x14ac:dyDescent="0.25">
      <c r="A1580" s="61">
        <v>50</v>
      </c>
      <c r="B1580" s="61">
        <v>14050</v>
      </c>
      <c r="C1580" s="96" t="s">
        <v>55</v>
      </c>
      <c r="D1580" s="57"/>
      <c r="E1580" s="58">
        <v>0</v>
      </c>
      <c r="F1580" s="82">
        <f t="shared" si="130"/>
        <v>0</v>
      </c>
    </row>
    <row r="1581" spans="1:6" ht="36.75" x14ac:dyDescent="0.25">
      <c r="A1581" s="61">
        <v>51</v>
      </c>
      <c r="B1581" s="61">
        <v>14060</v>
      </c>
      <c r="C1581" s="96" t="s">
        <v>102</v>
      </c>
      <c r="D1581" s="57"/>
      <c r="E1581" s="58">
        <v>0</v>
      </c>
      <c r="F1581" s="82">
        <f t="shared" si="130"/>
        <v>0</v>
      </c>
    </row>
    <row r="1582" spans="1:6" x14ac:dyDescent="0.25">
      <c r="A1582" s="61">
        <v>52</v>
      </c>
      <c r="B1582" s="61">
        <v>14210</v>
      </c>
      <c r="C1582" s="96" t="s">
        <v>56</v>
      </c>
      <c r="D1582" s="57"/>
      <c r="E1582" s="58">
        <v>0</v>
      </c>
      <c r="F1582" s="82">
        <f t="shared" si="130"/>
        <v>0</v>
      </c>
    </row>
    <row r="1583" spans="1:6" ht="24.75" x14ac:dyDescent="0.25">
      <c r="A1583" s="61">
        <v>53</v>
      </c>
      <c r="B1583" s="55">
        <v>14230</v>
      </c>
      <c r="C1583" s="96" t="s">
        <v>57</v>
      </c>
      <c r="D1583" s="57"/>
      <c r="E1583" s="58">
        <v>0</v>
      </c>
      <c r="F1583" s="82">
        <f t="shared" si="130"/>
        <v>0</v>
      </c>
    </row>
    <row r="1584" spans="1:6" ht="24.75" x14ac:dyDescent="0.25">
      <c r="A1584" s="61">
        <v>54</v>
      </c>
      <c r="B1584" s="61">
        <v>14310</v>
      </c>
      <c r="C1584" s="96" t="s">
        <v>103</v>
      </c>
      <c r="D1584" s="57"/>
      <c r="E1584" s="58">
        <v>0</v>
      </c>
      <c r="F1584" s="82">
        <f t="shared" si="130"/>
        <v>0</v>
      </c>
    </row>
    <row r="1585" spans="1:6" x14ac:dyDescent="0.25">
      <c r="A1585" s="54"/>
      <c r="B1585" s="54">
        <v>14410</v>
      </c>
      <c r="C1585" s="61" t="s">
        <v>58</v>
      </c>
      <c r="D1585" s="57"/>
      <c r="E1585" s="58">
        <v>0</v>
      </c>
      <c r="F1585" s="82">
        <f t="shared" si="130"/>
        <v>0</v>
      </c>
    </row>
    <row r="1586" spans="1:6" x14ac:dyDescent="0.25">
      <c r="A1586" s="54"/>
      <c r="B1586" s="54">
        <v>14415</v>
      </c>
      <c r="C1586" s="61" t="s">
        <v>182</v>
      </c>
      <c r="D1586" s="57"/>
      <c r="E1586" s="58">
        <v>0</v>
      </c>
      <c r="F1586" s="82">
        <f t="shared" si="130"/>
        <v>0</v>
      </c>
    </row>
    <row r="1587" spans="1:6" x14ac:dyDescent="0.25">
      <c r="A1587" s="59"/>
      <c r="B1587" s="59" t="s">
        <v>59</v>
      </c>
      <c r="C1587" s="97" t="s">
        <v>60</v>
      </c>
      <c r="D1587" s="60">
        <f>SUM(D1537:D1586)</f>
        <v>29381.030000000002</v>
      </c>
      <c r="E1587" s="60">
        <f>SUM(E1537:E1586)</f>
        <v>26119.919999999998</v>
      </c>
      <c r="F1587" s="60">
        <f>SUM(F1537:F1584)</f>
        <v>3261.1100000000006</v>
      </c>
    </row>
    <row r="1588" spans="1:6" x14ac:dyDescent="0.25">
      <c r="A1588" s="134">
        <v>55</v>
      </c>
      <c r="B1588" s="135">
        <v>13210</v>
      </c>
      <c r="C1588" s="136" t="s">
        <v>61</v>
      </c>
      <c r="D1588" s="57"/>
      <c r="E1588" s="58">
        <v>0</v>
      </c>
      <c r="F1588" s="137">
        <f>D1588-E1588</f>
        <v>0</v>
      </c>
    </row>
    <row r="1589" spans="1:6" x14ac:dyDescent="0.25">
      <c r="A1589" s="138">
        <v>56</v>
      </c>
      <c r="B1589" s="139">
        <v>13220</v>
      </c>
      <c r="C1589" s="140" t="s">
        <v>62</v>
      </c>
      <c r="D1589" s="62"/>
      <c r="E1589" s="58">
        <v>0</v>
      </c>
      <c r="F1589" s="137">
        <f t="shared" ref="F1589:F1591" si="131">D1589-E1589</f>
        <v>0</v>
      </c>
    </row>
    <row r="1590" spans="1:6" x14ac:dyDescent="0.25">
      <c r="A1590" s="134">
        <v>57</v>
      </c>
      <c r="B1590" s="135">
        <v>13230</v>
      </c>
      <c r="C1590" s="136" t="s">
        <v>63</v>
      </c>
      <c r="D1590" s="57"/>
      <c r="E1590" s="58">
        <v>0</v>
      </c>
      <c r="F1590" s="137">
        <f t="shared" si="131"/>
        <v>0</v>
      </c>
    </row>
    <row r="1591" spans="1:6" x14ac:dyDescent="0.25">
      <c r="A1591" s="138">
        <v>58</v>
      </c>
      <c r="B1591" s="141">
        <v>13250</v>
      </c>
      <c r="C1591" s="140" t="s">
        <v>64</v>
      </c>
      <c r="D1591" s="63"/>
      <c r="E1591" s="58">
        <v>0</v>
      </c>
      <c r="F1591" s="137">
        <f t="shared" si="131"/>
        <v>0</v>
      </c>
    </row>
    <row r="1592" spans="1:6" x14ac:dyDescent="0.25">
      <c r="A1592" s="71"/>
      <c r="B1592" s="59" t="s">
        <v>65</v>
      </c>
      <c r="C1592" s="97" t="s">
        <v>66</v>
      </c>
      <c r="D1592" s="60">
        <f>SUM(D1588:D1591)</f>
        <v>0</v>
      </c>
      <c r="E1592" s="60">
        <f>SUM(E1588:E1591)</f>
        <v>0</v>
      </c>
      <c r="F1592" s="60">
        <f>SUM(F1588:F1591)</f>
        <v>0</v>
      </c>
    </row>
    <row r="1593" spans="1:6" x14ac:dyDescent="0.25">
      <c r="A1593" s="135">
        <v>59</v>
      </c>
      <c r="B1593" s="135">
        <v>21110</v>
      </c>
      <c r="C1593" s="135" t="s">
        <v>123</v>
      </c>
      <c r="D1593" s="57"/>
      <c r="E1593" s="58">
        <v>0</v>
      </c>
      <c r="F1593" s="137">
        <f t="shared" ref="F1593:F1596" si="132">D1593-E1593</f>
        <v>0</v>
      </c>
    </row>
    <row r="1594" spans="1:6" x14ac:dyDescent="0.25">
      <c r="A1594" s="135"/>
      <c r="B1594" s="135">
        <v>21200</v>
      </c>
      <c r="C1594" s="135" t="s">
        <v>67</v>
      </c>
      <c r="D1594" s="57">
        <v>29903.05</v>
      </c>
      <c r="E1594" s="58">
        <v>63100</v>
      </c>
      <c r="F1594" s="137">
        <f t="shared" si="132"/>
        <v>-33196.949999999997</v>
      </c>
    </row>
    <row r="1595" spans="1:6" ht="24.75" x14ac:dyDescent="0.25">
      <c r="A1595" s="135">
        <v>59</v>
      </c>
      <c r="B1595" s="135">
        <v>22202</v>
      </c>
      <c r="C1595" s="136" t="s">
        <v>104</v>
      </c>
      <c r="D1595" s="57">
        <v>650</v>
      </c>
      <c r="E1595" s="58">
        <v>8900</v>
      </c>
      <c r="F1595" s="137">
        <f t="shared" si="132"/>
        <v>-8250</v>
      </c>
    </row>
    <row r="1596" spans="1:6" x14ac:dyDescent="0.25">
      <c r="A1596" s="135">
        <v>60</v>
      </c>
      <c r="B1596" s="135">
        <v>22300</v>
      </c>
      <c r="C1596" s="136" t="s">
        <v>169</v>
      </c>
      <c r="D1596" s="57">
        <v>69946.95</v>
      </c>
      <c r="E1596" s="58">
        <v>0</v>
      </c>
      <c r="F1596" s="137">
        <f t="shared" si="132"/>
        <v>69946.95</v>
      </c>
    </row>
    <row r="1597" spans="1:6" ht="24.75" x14ac:dyDescent="0.25">
      <c r="A1597" s="59"/>
      <c r="B1597" s="59" t="s">
        <v>68</v>
      </c>
      <c r="C1597" s="97" t="s">
        <v>69</v>
      </c>
      <c r="D1597" s="60">
        <f>SUM(D1593:D1596)</f>
        <v>100500</v>
      </c>
      <c r="E1597" s="60">
        <f>SUM(E1593:E1596)</f>
        <v>72000</v>
      </c>
      <c r="F1597" s="60">
        <f>SUM(F1593:F1596)</f>
        <v>28500</v>
      </c>
    </row>
    <row r="1598" spans="1:6" x14ac:dyDescent="0.25">
      <c r="A1598" s="142">
        <v>61</v>
      </c>
      <c r="B1598" s="142">
        <v>31110</v>
      </c>
      <c r="C1598" s="140" t="s">
        <v>131</v>
      </c>
      <c r="D1598" s="64"/>
      <c r="E1598" s="58">
        <v>0</v>
      </c>
      <c r="F1598" s="137">
        <f t="shared" ref="F1598:F1601" si="133">D1598-E1598</f>
        <v>0</v>
      </c>
    </row>
    <row r="1599" spans="1:6" x14ac:dyDescent="0.25">
      <c r="A1599" s="142">
        <v>62</v>
      </c>
      <c r="B1599" s="142">
        <v>31121</v>
      </c>
      <c r="C1599" s="140" t="s">
        <v>70</v>
      </c>
      <c r="D1599" s="64"/>
      <c r="E1599" s="58">
        <v>0</v>
      </c>
      <c r="F1599" s="137">
        <f t="shared" si="133"/>
        <v>0</v>
      </c>
    </row>
    <row r="1600" spans="1:6" x14ac:dyDescent="0.25">
      <c r="A1600" s="142">
        <v>63</v>
      </c>
      <c r="B1600" s="142">
        <v>31123</v>
      </c>
      <c r="C1600" s="140" t="s">
        <v>170</v>
      </c>
      <c r="D1600" s="64">
        <v>48913.83</v>
      </c>
      <c r="E1600" s="58">
        <v>0</v>
      </c>
      <c r="F1600" s="137">
        <f t="shared" si="133"/>
        <v>48913.83</v>
      </c>
    </row>
    <row r="1601" spans="1:6" x14ac:dyDescent="0.25">
      <c r="A1601" s="142">
        <v>64</v>
      </c>
      <c r="B1601" s="142">
        <v>31126</v>
      </c>
      <c r="C1601" s="140" t="s">
        <v>171</v>
      </c>
      <c r="D1601" s="57"/>
      <c r="E1601" s="58">
        <v>0</v>
      </c>
      <c r="F1601" s="137">
        <f t="shared" si="133"/>
        <v>0</v>
      </c>
    </row>
    <row r="1602" spans="1:6" x14ac:dyDescent="0.25">
      <c r="A1602" s="142"/>
      <c r="B1602" s="142">
        <v>31129</v>
      </c>
      <c r="C1602" s="140" t="s">
        <v>184</v>
      </c>
      <c r="D1602" s="57"/>
      <c r="E1602" s="58">
        <v>0</v>
      </c>
      <c r="F1602" s="137"/>
    </row>
    <row r="1603" spans="1:6" x14ac:dyDescent="0.25">
      <c r="A1603" s="142">
        <v>65</v>
      </c>
      <c r="B1603" s="142">
        <v>31230</v>
      </c>
      <c r="C1603" s="140" t="s">
        <v>71</v>
      </c>
      <c r="D1603" s="57"/>
      <c r="E1603" s="58">
        <v>0</v>
      </c>
      <c r="F1603" s="137">
        <f t="shared" ref="F1603:F1607" si="134">D1603-E1603</f>
        <v>0</v>
      </c>
    </row>
    <row r="1604" spans="1:6" x14ac:dyDescent="0.25">
      <c r="A1604" s="142">
        <v>66</v>
      </c>
      <c r="B1604" s="142">
        <v>31240</v>
      </c>
      <c r="C1604" s="140" t="s">
        <v>105</v>
      </c>
      <c r="D1604" s="57"/>
      <c r="E1604" s="58">
        <v>0</v>
      </c>
      <c r="F1604" s="137">
        <f t="shared" si="134"/>
        <v>0</v>
      </c>
    </row>
    <row r="1605" spans="1:6" x14ac:dyDescent="0.25">
      <c r="A1605" s="142">
        <v>67</v>
      </c>
      <c r="B1605" s="142">
        <v>31250</v>
      </c>
      <c r="C1605" s="140" t="s">
        <v>172</v>
      </c>
      <c r="D1605" s="57"/>
      <c r="E1605" s="58">
        <v>0</v>
      </c>
      <c r="F1605" s="137">
        <f t="shared" si="134"/>
        <v>0</v>
      </c>
    </row>
    <row r="1606" spans="1:6" x14ac:dyDescent="0.25">
      <c r="A1606" s="142">
        <v>68</v>
      </c>
      <c r="B1606" s="143">
        <v>31260</v>
      </c>
      <c r="C1606" s="144" t="s">
        <v>106</v>
      </c>
      <c r="D1606" s="57"/>
      <c r="E1606" s="58">
        <v>0</v>
      </c>
      <c r="F1606" s="137">
        <f t="shared" si="134"/>
        <v>0</v>
      </c>
    </row>
    <row r="1607" spans="1:6" ht="24.75" x14ac:dyDescent="0.25">
      <c r="A1607" s="142">
        <v>69</v>
      </c>
      <c r="B1607" s="142">
        <v>31510</v>
      </c>
      <c r="C1607" s="140" t="s">
        <v>173</v>
      </c>
      <c r="D1607" s="57"/>
      <c r="E1607" s="58">
        <v>0</v>
      </c>
      <c r="F1607" s="137">
        <f t="shared" si="134"/>
        <v>0</v>
      </c>
    </row>
    <row r="1608" spans="1:6" x14ac:dyDescent="0.25">
      <c r="A1608" s="142"/>
      <c r="B1608" s="142">
        <v>31690</v>
      </c>
      <c r="C1608" s="140" t="s">
        <v>183</v>
      </c>
      <c r="D1608" s="57"/>
      <c r="E1608" s="58">
        <v>0</v>
      </c>
      <c r="F1608" s="137"/>
    </row>
    <row r="1609" spans="1:6" x14ac:dyDescent="0.25">
      <c r="A1609" s="142">
        <v>70</v>
      </c>
      <c r="B1609" s="143">
        <v>32110</v>
      </c>
      <c r="C1609" s="145" t="s">
        <v>107</v>
      </c>
      <c r="D1609" s="57"/>
      <c r="E1609" s="58">
        <v>0</v>
      </c>
      <c r="F1609" s="137">
        <f t="shared" ref="F1609:F1613" si="135">D1609-E1609</f>
        <v>0</v>
      </c>
    </row>
    <row r="1610" spans="1:6" x14ac:dyDescent="0.25">
      <c r="A1610" s="142">
        <v>71</v>
      </c>
      <c r="B1610" s="142">
        <v>32111</v>
      </c>
      <c r="C1610" s="140" t="s">
        <v>174</v>
      </c>
      <c r="D1610" s="57"/>
      <c r="E1610" s="58">
        <v>0</v>
      </c>
      <c r="F1610" s="137">
        <f t="shared" si="135"/>
        <v>0</v>
      </c>
    </row>
    <row r="1611" spans="1:6" ht="24" x14ac:dyDescent="0.25">
      <c r="A1611" s="142">
        <v>72</v>
      </c>
      <c r="B1611" s="143">
        <v>32140</v>
      </c>
      <c r="C1611" s="145" t="s">
        <v>175</v>
      </c>
      <c r="D1611" s="57"/>
      <c r="E1611" s="58">
        <v>0</v>
      </c>
      <c r="F1611" s="137">
        <f t="shared" si="135"/>
        <v>0</v>
      </c>
    </row>
    <row r="1612" spans="1:6" ht="24" x14ac:dyDescent="0.25">
      <c r="A1612" s="142">
        <v>73</v>
      </c>
      <c r="B1612" s="143">
        <v>34000</v>
      </c>
      <c r="C1612" s="145" t="s">
        <v>132</v>
      </c>
      <c r="D1612" s="57"/>
      <c r="E1612" s="58">
        <v>0</v>
      </c>
      <c r="F1612" s="137">
        <f t="shared" si="135"/>
        <v>0</v>
      </c>
    </row>
    <row r="1613" spans="1:6" x14ac:dyDescent="0.25">
      <c r="A1613" s="59"/>
      <c r="B1613" s="59" t="s">
        <v>72</v>
      </c>
      <c r="C1613" s="97" t="s">
        <v>73</v>
      </c>
      <c r="D1613" s="60">
        <f>SUM(D1598:D1612)</f>
        <v>48913.83</v>
      </c>
      <c r="E1613" s="60">
        <f>SUM(E1598:E1612)</f>
        <v>0</v>
      </c>
      <c r="F1613" s="83">
        <f t="shared" si="135"/>
        <v>48913.83</v>
      </c>
    </row>
    <row r="1614" spans="1:6" x14ac:dyDescent="0.25">
      <c r="A1614" s="65" t="s">
        <v>74</v>
      </c>
      <c r="B1614" s="66"/>
      <c r="C1614" s="67"/>
      <c r="D1614" s="68">
        <f>D1536+D1587+D1592+D1597+D1613</f>
        <v>238134.06</v>
      </c>
      <c r="E1614" s="68">
        <f>E1536+E1587+E1592+E1597+E1613</f>
        <v>144507.11000000002</v>
      </c>
      <c r="F1614" s="68">
        <f>D1614-E1614</f>
        <v>93626.949999999983</v>
      </c>
    </row>
    <row r="1616" spans="1:6" x14ac:dyDescent="0.25">
      <c r="A1616" s="128" t="s">
        <v>257</v>
      </c>
      <c r="B1616" s="129"/>
      <c r="C1616" s="129"/>
      <c r="D1616" s="129"/>
      <c r="E1616" s="129"/>
      <c r="F1616" s="130"/>
    </row>
    <row r="1617" spans="1:6" ht="36.75" x14ac:dyDescent="0.25">
      <c r="A1617" s="69" t="s">
        <v>12</v>
      </c>
      <c r="B1617" s="53" t="s">
        <v>31</v>
      </c>
      <c r="C1617" s="53" t="s">
        <v>5</v>
      </c>
      <c r="D1617" s="80" t="s">
        <v>177</v>
      </c>
      <c r="E1617" s="80" t="s">
        <v>176</v>
      </c>
      <c r="F1617" s="81" t="s">
        <v>32</v>
      </c>
    </row>
    <row r="1618" spans="1:6" x14ac:dyDescent="0.25">
      <c r="A1618" s="61">
        <v>1</v>
      </c>
      <c r="B1618" s="61">
        <v>11111</v>
      </c>
      <c r="C1618" s="96" t="s">
        <v>33</v>
      </c>
      <c r="D1618" s="57">
        <v>22128.98</v>
      </c>
      <c r="E1618" s="58">
        <v>26308.97</v>
      </c>
      <c r="F1618" s="82">
        <f>D1618-E1618</f>
        <v>-4179.9900000000016</v>
      </c>
    </row>
    <row r="1619" spans="1:6" ht="24.75" x14ac:dyDescent="0.25">
      <c r="A1619" s="61">
        <v>2</v>
      </c>
      <c r="B1619" s="61">
        <v>11121</v>
      </c>
      <c r="C1619" s="96" t="s">
        <v>108</v>
      </c>
      <c r="D1619" s="57">
        <v>1477.79</v>
      </c>
      <c r="E1619" s="58">
        <v>2135.17</v>
      </c>
      <c r="F1619" s="82">
        <f t="shared" ref="F1619:F1624" si="136">D1619-E1619</f>
        <v>-657.38000000000011</v>
      </c>
    </row>
    <row r="1620" spans="1:6" ht="24.75" x14ac:dyDescent="0.25">
      <c r="A1620" s="61">
        <v>3</v>
      </c>
      <c r="B1620" s="61">
        <v>11131</v>
      </c>
      <c r="C1620" s="96" t="s">
        <v>109</v>
      </c>
      <c r="D1620" s="57">
        <v>1327.25</v>
      </c>
      <c r="E1620" s="58">
        <v>1682.13</v>
      </c>
      <c r="F1620" s="82">
        <f t="shared" si="136"/>
        <v>-354.88000000000011</v>
      </c>
    </row>
    <row r="1621" spans="1:6" x14ac:dyDescent="0.25">
      <c r="A1621" s="61">
        <v>4</v>
      </c>
      <c r="B1621" s="61">
        <v>11151</v>
      </c>
      <c r="C1621" s="96" t="s">
        <v>110</v>
      </c>
      <c r="D1621" s="57">
        <v>45.98</v>
      </c>
      <c r="E1621" s="58">
        <v>81.17</v>
      </c>
      <c r="F1621" s="82">
        <f t="shared" si="136"/>
        <v>-35.190000000000005</v>
      </c>
    </row>
    <row r="1622" spans="1:6" x14ac:dyDescent="0.25">
      <c r="A1622" s="61">
        <v>5</v>
      </c>
      <c r="B1622" s="61">
        <v>11152</v>
      </c>
      <c r="C1622" s="96" t="s">
        <v>114</v>
      </c>
      <c r="D1622" s="57"/>
      <c r="E1622" s="58"/>
      <c r="F1622" s="82">
        <f t="shared" si="136"/>
        <v>0</v>
      </c>
    </row>
    <row r="1623" spans="1:6" x14ac:dyDescent="0.25">
      <c r="A1623" s="61">
        <v>6</v>
      </c>
      <c r="B1623" s="61">
        <v>11211</v>
      </c>
      <c r="C1623" s="96" t="s">
        <v>111</v>
      </c>
      <c r="D1623" s="57">
        <v>1093.5</v>
      </c>
      <c r="E1623" s="58">
        <v>956.32</v>
      </c>
      <c r="F1623" s="82">
        <f t="shared" si="136"/>
        <v>137.17999999999995</v>
      </c>
    </row>
    <row r="1624" spans="1:6" ht="24.75" x14ac:dyDescent="0.25">
      <c r="A1624" s="61">
        <v>7</v>
      </c>
      <c r="B1624" s="61">
        <v>11311</v>
      </c>
      <c r="C1624" s="96" t="s">
        <v>112</v>
      </c>
      <c r="D1624" s="57">
        <v>1327.25</v>
      </c>
      <c r="E1624" s="58">
        <v>1682.13</v>
      </c>
      <c r="F1624" s="82">
        <f t="shared" si="136"/>
        <v>-354.88000000000011</v>
      </c>
    </row>
    <row r="1625" spans="1:6" ht="24.75" x14ac:dyDescent="0.25">
      <c r="A1625" s="61">
        <v>8</v>
      </c>
      <c r="B1625" s="61">
        <v>11411</v>
      </c>
      <c r="C1625" s="96" t="s">
        <v>115</v>
      </c>
      <c r="D1625" s="57"/>
      <c r="E1625" s="58">
        <v>0</v>
      </c>
      <c r="F1625" s="82">
        <f>D1625-E1625</f>
        <v>0</v>
      </c>
    </row>
    <row r="1626" spans="1:6" x14ac:dyDescent="0.25">
      <c r="A1626" s="61">
        <v>9</v>
      </c>
      <c r="B1626" s="61">
        <v>11416</v>
      </c>
      <c r="C1626" s="96" t="s">
        <v>116</v>
      </c>
      <c r="D1626" s="57"/>
      <c r="E1626" s="58">
        <v>0</v>
      </c>
      <c r="F1626" s="82">
        <f>D1626-E1626</f>
        <v>0</v>
      </c>
    </row>
    <row r="1627" spans="1:6" ht="24.75" x14ac:dyDescent="0.25">
      <c r="A1627" s="61">
        <v>10</v>
      </c>
      <c r="B1627" s="61">
        <v>11418</v>
      </c>
      <c r="C1627" s="96" t="s">
        <v>124</v>
      </c>
      <c r="D1627" s="57"/>
      <c r="E1627" s="58">
        <v>0</v>
      </c>
      <c r="F1627" s="82">
        <f>D1627-E1627</f>
        <v>0</v>
      </c>
    </row>
    <row r="1628" spans="1:6" ht="36.75" x14ac:dyDescent="0.25">
      <c r="A1628" s="61">
        <v>11</v>
      </c>
      <c r="B1628" s="61">
        <v>11431</v>
      </c>
      <c r="C1628" s="96" t="s">
        <v>117</v>
      </c>
      <c r="D1628" s="57">
        <v>471.76</v>
      </c>
      <c r="E1628" s="58">
        <v>2477.96</v>
      </c>
      <c r="F1628" s="82">
        <f>D1628-E1628</f>
        <v>-2006.2</v>
      </c>
    </row>
    <row r="1629" spans="1:6" x14ac:dyDescent="0.25">
      <c r="A1629" s="61">
        <v>12</v>
      </c>
      <c r="B1629" s="61">
        <v>11611</v>
      </c>
      <c r="C1629" s="96" t="s">
        <v>113</v>
      </c>
      <c r="D1629" s="57"/>
      <c r="E1629" s="58">
        <v>0</v>
      </c>
      <c r="F1629" s="82">
        <f t="shared" ref="F1629:F1630" si="137">D1629-E1629</f>
        <v>0</v>
      </c>
    </row>
    <row r="1630" spans="1:6" ht="24.75" x14ac:dyDescent="0.25">
      <c r="A1630" s="54">
        <v>13</v>
      </c>
      <c r="B1630" s="54">
        <v>11900</v>
      </c>
      <c r="C1630" s="98" t="s">
        <v>34</v>
      </c>
      <c r="D1630" s="57">
        <v>0</v>
      </c>
      <c r="E1630" s="58">
        <v>0</v>
      </c>
      <c r="F1630" s="82">
        <f t="shared" si="137"/>
        <v>0</v>
      </c>
    </row>
    <row r="1631" spans="1:6" x14ac:dyDescent="0.25">
      <c r="A1631" s="59"/>
      <c r="B1631" s="59" t="s">
        <v>35</v>
      </c>
      <c r="C1631" s="97" t="s">
        <v>36</v>
      </c>
      <c r="D1631" s="60">
        <f>SUM(D1618:D1630)</f>
        <v>27872.51</v>
      </c>
      <c r="E1631" s="60">
        <f>SUM(E1618:E1630)</f>
        <v>35323.85</v>
      </c>
      <c r="F1631" s="60">
        <f>SUM(F1618:F1630)</f>
        <v>-7451.3400000000011</v>
      </c>
    </row>
    <row r="1632" spans="1:6" ht="24.75" x14ac:dyDescent="0.25">
      <c r="A1632" s="61">
        <v>13</v>
      </c>
      <c r="B1632" s="61">
        <v>13140</v>
      </c>
      <c r="C1632" s="96" t="s">
        <v>125</v>
      </c>
      <c r="D1632" s="57">
        <v>0</v>
      </c>
      <c r="E1632" s="58">
        <v>0</v>
      </c>
      <c r="F1632" s="82">
        <f t="shared" ref="F1632:F1681" si="138">D1632-E1632</f>
        <v>0</v>
      </c>
    </row>
    <row r="1633" spans="1:6" ht="36.75" x14ac:dyDescent="0.25">
      <c r="A1633" s="61">
        <v>14</v>
      </c>
      <c r="B1633" s="61">
        <v>13141</v>
      </c>
      <c r="C1633" s="96" t="s">
        <v>163</v>
      </c>
      <c r="D1633" s="57">
        <v>120</v>
      </c>
      <c r="E1633" s="58">
        <v>0</v>
      </c>
      <c r="F1633" s="82">
        <f t="shared" si="138"/>
        <v>120</v>
      </c>
    </row>
    <row r="1634" spans="1:6" x14ac:dyDescent="0.25">
      <c r="A1634" s="61"/>
      <c r="B1634" s="61">
        <v>13142</v>
      </c>
      <c r="C1634" s="89" t="s">
        <v>126</v>
      </c>
      <c r="D1634" s="57">
        <v>0</v>
      </c>
      <c r="E1634" s="58">
        <v>0</v>
      </c>
      <c r="F1634" s="82">
        <f t="shared" si="138"/>
        <v>0</v>
      </c>
    </row>
    <row r="1635" spans="1:6" ht="36.75" x14ac:dyDescent="0.25">
      <c r="A1635" s="61">
        <v>15</v>
      </c>
      <c r="B1635" s="61">
        <v>13143</v>
      </c>
      <c r="C1635" s="96" t="s">
        <v>127</v>
      </c>
      <c r="D1635" s="57">
        <v>1156.4000000000001</v>
      </c>
      <c r="E1635" s="58">
        <v>0</v>
      </c>
      <c r="F1635" s="82">
        <f t="shared" si="138"/>
        <v>1156.4000000000001</v>
      </c>
    </row>
    <row r="1636" spans="1:6" x14ac:dyDescent="0.25">
      <c r="A1636" s="61">
        <v>16</v>
      </c>
      <c r="B1636" s="61">
        <v>13310</v>
      </c>
      <c r="C1636" s="96" t="s">
        <v>37</v>
      </c>
      <c r="D1636" s="57">
        <v>1391.92</v>
      </c>
      <c r="E1636" s="58">
        <v>1671.68</v>
      </c>
      <c r="F1636" s="82">
        <f t="shared" si="138"/>
        <v>-279.76</v>
      </c>
    </row>
    <row r="1637" spans="1:6" x14ac:dyDescent="0.25">
      <c r="A1637" s="61">
        <v>17</v>
      </c>
      <c r="B1637" s="61">
        <v>13320</v>
      </c>
      <c r="C1637" s="96" t="s">
        <v>38</v>
      </c>
      <c r="D1637" s="57">
        <v>636.25</v>
      </c>
      <c r="E1637" s="58">
        <v>719.73</v>
      </c>
      <c r="F1637" s="82">
        <f t="shared" si="138"/>
        <v>-83.480000000000018</v>
      </c>
    </row>
    <row r="1638" spans="1:6" x14ac:dyDescent="0.25">
      <c r="A1638" s="61">
        <v>18</v>
      </c>
      <c r="B1638" s="61">
        <v>13330</v>
      </c>
      <c r="C1638" s="96" t="s">
        <v>39</v>
      </c>
      <c r="D1638" s="57"/>
      <c r="E1638" s="58">
        <v>0</v>
      </c>
      <c r="F1638" s="82">
        <f t="shared" si="138"/>
        <v>0</v>
      </c>
    </row>
    <row r="1639" spans="1:6" ht="24.75" x14ac:dyDescent="0.25">
      <c r="A1639" s="61">
        <v>19</v>
      </c>
      <c r="B1639" s="61">
        <v>13430</v>
      </c>
      <c r="C1639" s="96" t="s">
        <v>89</v>
      </c>
      <c r="D1639" s="57"/>
      <c r="E1639" s="58">
        <v>0</v>
      </c>
      <c r="F1639" s="82">
        <f t="shared" si="138"/>
        <v>0</v>
      </c>
    </row>
    <row r="1640" spans="1:6" ht="36.75" x14ac:dyDescent="0.25">
      <c r="A1640" s="61">
        <v>20</v>
      </c>
      <c r="B1640" s="61">
        <v>13445</v>
      </c>
      <c r="C1640" s="96" t="s">
        <v>96</v>
      </c>
      <c r="D1640" s="57"/>
      <c r="E1640" s="58">
        <v>0</v>
      </c>
      <c r="F1640" s="82">
        <f t="shared" si="138"/>
        <v>0</v>
      </c>
    </row>
    <row r="1641" spans="1:6" ht="24.75" x14ac:dyDescent="0.25">
      <c r="A1641" s="61">
        <v>21</v>
      </c>
      <c r="B1641" s="61">
        <v>13450</v>
      </c>
      <c r="C1641" s="96" t="s">
        <v>40</v>
      </c>
      <c r="D1641" s="57">
        <v>747.17</v>
      </c>
      <c r="E1641" s="58">
        <v>1035.77</v>
      </c>
      <c r="F1641" s="82">
        <f t="shared" si="138"/>
        <v>-288.60000000000002</v>
      </c>
    </row>
    <row r="1642" spans="1:6" x14ac:dyDescent="0.25">
      <c r="A1642" s="61">
        <v>22</v>
      </c>
      <c r="B1642" s="61">
        <v>13460</v>
      </c>
      <c r="C1642" s="96" t="s">
        <v>41</v>
      </c>
      <c r="D1642" s="57">
        <v>12170.75</v>
      </c>
      <c r="E1642" s="58">
        <v>30742.91</v>
      </c>
      <c r="F1642" s="82">
        <f t="shared" si="138"/>
        <v>-18572.16</v>
      </c>
    </row>
    <row r="1643" spans="1:6" x14ac:dyDescent="0.25">
      <c r="A1643" s="61">
        <v>23</v>
      </c>
      <c r="B1643" s="61">
        <v>13470</v>
      </c>
      <c r="C1643" s="96" t="s">
        <v>42</v>
      </c>
      <c r="D1643" s="57">
        <v>763.44</v>
      </c>
      <c r="E1643" s="58">
        <v>200</v>
      </c>
      <c r="F1643" s="82">
        <f t="shared" si="138"/>
        <v>563.44000000000005</v>
      </c>
    </row>
    <row r="1644" spans="1:6" ht="24.75" x14ac:dyDescent="0.25">
      <c r="A1644" s="61">
        <v>24</v>
      </c>
      <c r="B1644" s="61">
        <v>13475</v>
      </c>
      <c r="C1644" s="96" t="s">
        <v>97</v>
      </c>
      <c r="D1644" s="57"/>
      <c r="E1644" s="58">
        <v>0</v>
      </c>
      <c r="F1644" s="82">
        <f t="shared" si="138"/>
        <v>0</v>
      </c>
    </row>
    <row r="1645" spans="1:6" x14ac:dyDescent="0.25">
      <c r="A1645" s="61">
        <v>25</v>
      </c>
      <c r="B1645" s="61">
        <v>13480</v>
      </c>
      <c r="C1645" s="96" t="s">
        <v>43</v>
      </c>
      <c r="D1645" s="57"/>
      <c r="E1645" s="58">
        <v>0</v>
      </c>
      <c r="F1645" s="82">
        <f t="shared" si="138"/>
        <v>0</v>
      </c>
    </row>
    <row r="1646" spans="1:6" x14ac:dyDescent="0.25">
      <c r="A1646" s="61">
        <v>26</v>
      </c>
      <c r="B1646" s="61">
        <v>13501</v>
      </c>
      <c r="C1646" s="96" t="s">
        <v>44</v>
      </c>
      <c r="D1646" s="57"/>
      <c r="E1646" s="58">
        <v>49944</v>
      </c>
      <c r="F1646" s="82">
        <f t="shared" si="138"/>
        <v>-49944</v>
      </c>
    </row>
    <row r="1647" spans="1:6" x14ac:dyDescent="0.25">
      <c r="A1647" s="61">
        <v>27</v>
      </c>
      <c r="B1647" s="61">
        <v>13503</v>
      </c>
      <c r="C1647" s="96" t="s">
        <v>98</v>
      </c>
      <c r="D1647" s="57"/>
      <c r="E1647" s="58">
        <v>4260</v>
      </c>
      <c r="F1647" s="82">
        <f t="shared" si="138"/>
        <v>-4260</v>
      </c>
    </row>
    <row r="1648" spans="1:6" x14ac:dyDescent="0.25">
      <c r="A1648" s="61"/>
      <c r="B1648" s="54">
        <v>13504</v>
      </c>
      <c r="C1648" s="54" t="s">
        <v>128</v>
      </c>
      <c r="D1648" s="57"/>
      <c r="E1648" s="58">
        <v>0</v>
      </c>
      <c r="F1648" s="82">
        <f t="shared" si="138"/>
        <v>0</v>
      </c>
    </row>
    <row r="1649" spans="1:6" x14ac:dyDescent="0.25">
      <c r="A1649" s="61">
        <v>28</v>
      </c>
      <c r="B1649" s="61">
        <v>13509</v>
      </c>
      <c r="C1649" s="96" t="s">
        <v>45</v>
      </c>
      <c r="D1649" s="57"/>
      <c r="E1649" s="58">
        <v>0</v>
      </c>
      <c r="F1649" s="82">
        <f t="shared" si="138"/>
        <v>0</v>
      </c>
    </row>
    <row r="1650" spans="1:6" x14ac:dyDescent="0.25">
      <c r="A1650" s="61">
        <v>29</v>
      </c>
      <c r="B1650" s="61">
        <v>13511</v>
      </c>
      <c r="C1650" s="96" t="s">
        <v>129</v>
      </c>
      <c r="D1650" s="57">
        <v>2205</v>
      </c>
      <c r="E1650" s="58">
        <v>992.3</v>
      </c>
      <c r="F1650" s="82">
        <f t="shared" si="138"/>
        <v>1212.7</v>
      </c>
    </row>
    <row r="1651" spans="1:6" ht="24.75" x14ac:dyDescent="0.25">
      <c r="A1651" s="61"/>
      <c r="B1651" s="61">
        <v>13512</v>
      </c>
      <c r="C1651" s="96" t="s">
        <v>179</v>
      </c>
      <c r="D1651" s="57">
        <v>1996.5</v>
      </c>
      <c r="E1651" s="58">
        <v>0</v>
      </c>
      <c r="F1651" s="82">
        <f t="shared" si="138"/>
        <v>1996.5</v>
      </c>
    </row>
    <row r="1652" spans="1:6" x14ac:dyDescent="0.25">
      <c r="A1652" s="61">
        <v>30</v>
      </c>
      <c r="B1652" s="61">
        <v>13610</v>
      </c>
      <c r="C1652" s="96" t="s">
        <v>46</v>
      </c>
      <c r="D1652" s="57">
        <v>1877.65</v>
      </c>
      <c r="E1652" s="58">
        <v>2324.6999999999998</v>
      </c>
      <c r="F1652" s="82">
        <f t="shared" si="138"/>
        <v>-447.04999999999973</v>
      </c>
    </row>
    <row r="1653" spans="1:6" ht="24.75" x14ac:dyDescent="0.25">
      <c r="A1653" s="61">
        <v>31</v>
      </c>
      <c r="B1653" s="61">
        <v>13611</v>
      </c>
      <c r="C1653" s="96" t="s">
        <v>99</v>
      </c>
      <c r="D1653" s="57"/>
      <c r="E1653" s="58">
        <v>0</v>
      </c>
      <c r="F1653" s="82">
        <f t="shared" si="138"/>
        <v>0</v>
      </c>
    </row>
    <row r="1654" spans="1:6" ht="24.75" x14ac:dyDescent="0.25">
      <c r="A1654" s="61">
        <v>32</v>
      </c>
      <c r="B1654" s="61">
        <v>13620</v>
      </c>
      <c r="C1654" s="96" t="s">
        <v>47</v>
      </c>
      <c r="D1654" s="57">
        <v>2917.16</v>
      </c>
      <c r="E1654" s="58">
        <v>473.3</v>
      </c>
      <c r="F1654" s="82">
        <f t="shared" si="138"/>
        <v>2443.8599999999997</v>
      </c>
    </row>
    <row r="1655" spans="1:6" x14ac:dyDescent="0.25">
      <c r="A1655" s="61">
        <v>33</v>
      </c>
      <c r="B1655" s="61">
        <v>13630</v>
      </c>
      <c r="C1655" s="96" t="s">
        <v>48</v>
      </c>
      <c r="D1655" s="57"/>
      <c r="E1655" s="58">
        <v>0</v>
      </c>
      <c r="F1655" s="82">
        <f t="shared" si="138"/>
        <v>0</v>
      </c>
    </row>
    <row r="1656" spans="1:6" x14ac:dyDescent="0.25">
      <c r="A1656" s="61">
        <v>34</v>
      </c>
      <c r="B1656" s="61">
        <v>13640</v>
      </c>
      <c r="C1656" s="96" t="s">
        <v>49</v>
      </c>
      <c r="D1656" s="57">
        <v>1365.7</v>
      </c>
      <c r="E1656" s="58">
        <v>119.45</v>
      </c>
      <c r="F1656" s="82">
        <f t="shared" si="138"/>
        <v>1246.25</v>
      </c>
    </row>
    <row r="1657" spans="1:6" x14ac:dyDescent="0.25">
      <c r="A1657" s="61">
        <v>35</v>
      </c>
      <c r="B1657" s="61">
        <v>13720</v>
      </c>
      <c r="C1657" s="96" t="s">
        <v>50</v>
      </c>
      <c r="D1657" s="57"/>
      <c r="E1657" s="58">
        <v>0</v>
      </c>
      <c r="F1657" s="82">
        <f t="shared" si="138"/>
        <v>0</v>
      </c>
    </row>
    <row r="1658" spans="1:6" x14ac:dyDescent="0.25">
      <c r="A1658" s="61">
        <v>36</v>
      </c>
      <c r="B1658" s="61">
        <v>13760</v>
      </c>
      <c r="C1658" s="96" t="s">
        <v>51</v>
      </c>
      <c r="D1658" s="57">
        <v>489</v>
      </c>
      <c r="E1658" s="58">
        <v>0</v>
      </c>
      <c r="F1658" s="82">
        <f t="shared" si="138"/>
        <v>489</v>
      </c>
    </row>
    <row r="1659" spans="1:6" ht="24.75" x14ac:dyDescent="0.25">
      <c r="A1659" s="61">
        <v>37</v>
      </c>
      <c r="B1659" s="61">
        <v>13780</v>
      </c>
      <c r="C1659" s="96" t="s">
        <v>164</v>
      </c>
      <c r="D1659" s="57">
        <v>782.57</v>
      </c>
      <c r="E1659" s="58">
        <v>1680.36</v>
      </c>
      <c r="F1659" s="82">
        <f t="shared" si="138"/>
        <v>-897.78999999999985</v>
      </c>
    </row>
    <row r="1660" spans="1:6" ht="24.75" x14ac:dyDescent="0.25">
      <c r="A1660" s="61">
        <v>38</v>
      </c>
      <c r="B1660" s="61">
        <v>13810</v>
      </c>
      <c r="C1660" s="96" t="s">
        <v>165</v>
      </c>
      <c r="D1660" s="57"/>
      <c r="E1660" s="58">
        <v>0</v>
      </c>
      <c r="F1660" s="82">
        <f t="shared" si="138"/>
        <v>0</v>
      </c>
    </row>
    <row r="1661" spans="1:6" x14ac:dyDescent="0.25">
      <c r="A1661" s="61">
        <v>39</v>
      </c>
      <c r="B1661" s="61">
        <v>13820</v>
      </c>
      <c r="C1661" s="96" t="s">
        <v>90</v>
      </c>
      <c r="D1661" s="57">
        <v>0</v>
      </c>
      <c r="E1661" s="58">
        <v>0</v>
      </c>
      <c r="F1661" s="82">
        <f t="shared" si="138"/>
        <v>0</v>
      </c>
    </row>
    <row r="1662" spans="1:6" x14ac:dyDescent="0.25">
      <c r="A1662" s="61">
        <v>40</v>
      </c>
      <c r="B1662" s="61">
        <v>13950</v>
      </c>
      <c r="C1662" s="96" t="s">
        <v>52</v>
      </c>
      <c r="D1662" s="57">
        <v>75</v>
      </c>
      <c r="E1662" s="58">
        <v>75</v>
      </c>
      <c r="F1662" s="82">
        <f t="shared" si="138"/>
        <v>0</v>
      </c>
    </row>
    <row r="1663" spans="1:6" x14ac:dyDescent="0.25">
      <c r="A1663" s="61">
        <v>41</v>
      </c>
      <c r="B1663" s="61">
        <v>13951</v>
      </c>
      <c r="C1663" s="96" t="s">
        <v>52</v>
      </c>
      <c r="D1663" s="57">
        <v>156.88999999999999</v>
      </c>
      <c r="E1663" s="58">
        <v>156.88999999999999</v>
      </c>
      <c r="F1663" s="82">
        <f t="shared" si="138"/>
        <v>0</v>
      </c>
    </row>
    <row r="1664" spans="1:6" ht="24.75" x14ac:dyDescent="0.25">
      <c r="A1664" s="61"/>
      <c r="B1664" s="61">
        <v>13952</v>
      </c>
      <c r="C1664" s="96" t="s">
        <v>180</v>
      </c>
      <c r="D1664" s="57"/>
      <c r="E1664" s="58">
        <v>0</v>
      </c>
      <c r="F1664" s="82">
        <f t="shared" si="138"/>
        <v>0</v>
      </c>
    </row>
    <row r="1665" spans="1:6" ht="24.75" x14ac:dyDescent="0.25">
      <c r="A1665" s="61">
        <v>42</v>
      </c>
      <c r="B1665" s="61">
        <v>13954</v>
      </c>
      <c r="C1665" s="96" t="s">
        <v>100</v>
      </c>
      <c r="D1665" s="57">
        <v>30</v>
      </c>
      <c r="E1665" s="58">
        <v>30</v>
      </c>
      <c r="F1665" s="82">
        <f t="shared" si="138"/>
        <v>0</v>
      </c>
    </row>
    <row r="1666" spans="1:6" ht="24.75" x14ac:dyDescent="0.25">
      <c r="A1666" s="61">
        <v>43</v>
      </c>
      <c r="B1666" s="61">
        <v>14010</v>
      </c>
      <c r="C1666" s="96" t="s">
        <v>166</v>
      </c>
      <c r="D1666" s="57"/>
      <c r="E1666" s="58">
        <v>903.2</v>
      </c>
      <c r="F1666" s="82">
        <f t="shared" si="138"/>
        <v>-903.2</v>
      </c>
    </row>
    <row r="1667" spans="1:6" ht="24.75" x14ac:dyDescent="0.25">
      <c r="A1667" s="61">
        <v>44</v>
      </c>
      <c r="B1667" s="61">
        <v>14022</v>
      </c>
      <c r="C1667" s="96" t="s">
        <v>101</v>
      </c>
      <c r="D1667" s="57"/>
      <c r="E1667" s="58">
        <v>0</v>
      </c>
      <c r="F1667" s="82">
        <f t="shared" si="138"/>
        <v>0</v>
      </c>
    </row>
    <row r="1668" spans="1:6" ht="24.75" x14ac:dyDescent="0.25">
      <c r="A1668" s="61">
        <v>45</v>
      </c>
      <c r="B1668" s="61">
        <v>14023</v>
      </c>
      <c r="C1668" s="96" t="s">
        <v>167</v>
      </c>
      <c r="D1668" s="57">
        <v>41346.57</v>
      </c>
      <c r="E1668" s="58">
        <v>22233.200000000001</v>
      </c>
      <c r="F1668" s="82">
        <f t="shared" si="138"/>
        <v>19113.37</v>
      </c>
    </row>
    <row r="1669" spans="1:6" ht="24.75" x14ac:dyDescent="0.25">
      <c r="A1669" s="61">
        <v>46</v>
      </c>
      <c r="B1669" s="61">
        <v>14024</v>
      </c>
      <c r="C1669" s="96" t="s">
        <v>53</v>
      </c>
      <c r="D1669" s="57"/>
      <c r="E1669" s="58">
        <v>0</v>
      </c>
      <c r="F1669" s="82">
        <f t="shared" si="138"/>
        <v>0</v>
      </c>
    </row>
    <row r="1670" spans="1:6" ht="24.75" x14ac:dyDescent="0.25">
      <c r="A1670" s="61">
        <v>47</v>
      </c>
      <c r="B1670" s="61">
        <v>14026</v>
      </c>
      <c r="C1670" s="96" t="s">
        <v>168</v>
      </c>
      <c r="D1670" s="57"/>
      <c r="E1670" s="58">
        <v>0</v>
      </c>
      <c r="F1670" s="82">
        <f t="shared" si="138"/>
        <v>0</v>
      </c>
    </row>
    <row r="1671" spans="1:6" ht="24.75" x14ac:dyDescent="0.25">
      <c r="A1671" s="61"/>
      <c r="B1671" s="54">
        <v>14027</v>
      </c>
      <c r="C1671" s="98" t="s">
        <v>181</v>
      </c>
      <c r="D1671" s="57"/>
      <c r="E1671" s="58">
        <v>0</v>
      </c>
      <c r="F1671" s="82">
        <f t="shared" si="138"/>
        <v>0</v>
      </c>
    </row>
    <row r="1672" spans="1:6" x14ac:dyDescent="0.25">
      <c r="A1672" s="61"/>
      <c r="B1672" s="54">
        <v>14030</v>
      </c>
      <c r="C1672" s="54" t="s">
        <v>130</v>
      </c>
      <c r="D1672" s="57"/>
      <c r="E1672" s="58">
        <v>0</v>
      </c>
      <c r="F1672" s="82">
        <f t="shared" si="138"/>
        <v>0</v>
      </c>
    </row>
    <row r="1673" spans="1:6" ht="24.75" x14ac:dyDescent="0.25">
      <c r="A1673" s="61">
        <v>48</v>
      </c>
      <c r="B1673" s="61">
        <v>14032</v>
      </c>
      <c r="C1673" s="96" t="s">
        <v>178</v>
      </c>
      <c r="D1673" s="57"/>
      <c r="E1673" s="58">
        <v>0</v>
      </c>
      <c r="F1673" s="82">
        <f t="shared" si="138"/>
        <v>0</v>
      </c>
    </row>
    <row r="1674" spans="1:6" x14ac:dyDescent="0.25">
      <c r="A1674" s="61">
        <v>49</v>
      </c>
      <c r="B1674" s="61">
        <v>14040</v>
      </c>
      <c r="C1674" s="96" t="s">
        <v>54</v>
      </c>
      <c r="D1674" s="57"/>
      <c r="E1674" s="58">
        <v>0</v>
      </c>
      <c r="F1674" s="82">
        <f t="shared" si="138"/>
        <v>0</v>
      </c>
    </row>
    <row r="1675" spans="1:6" x14ac:dyDescent="0.25">
      <c r="A1675" s="61">
        <v>50</v>
      </c>
      <c r="B1675" s="61">
        <v>14050</v>
      </c>
      <c r="C1675" s="96" t="s">
        <v>55</v>
      </c>
      <c r="D1675" s="57">
        <v>17500</v>
      </c>
      <c r="E1675" s="58">
        <v>0</v>
      </c>
      <c r="F1675" s="82">
        <f t="shared" si="138"/>
        <v>17500</v>
      </c>
    </row>
    <row r="1676" spans="1:6" ht="36.75" x14ac:dyDescent="0.25">
      <c r="A1676" s="61">
        <v>51</v>
      </c>
      <c r="B1676" s="61">
        <v>14060</v>
      </c>
      <c r="C1676" s="96" t="s">
        <v>102</v>
      </c>
      <c r="D1676" s="57"/>
      <c r="E1676" s="58">
        <v>0</v>
      </c>
      <c r="F1676" s="82">
        <f t="shared" si="138"/>
        <v>0</v>
      </c>
    </row>
    <row r="1677" spans="1:6" x14ac:dyDescent="0.25">
      <c r="A1677" s="61">
        <v>52</v>
      </c>
      <c r="B1677" s="61">
        <v>14210</v>
      </c>
      <c r="C1677" s="96" t="s">
        <v>56</v>
      </c>
      <c r="D1677" s="57"/>
      <c r="E1677" s="58">
        <v>1050</v>
      </c>
      <c r="F1677" s="82">
        <f t="shared" si="138"/>
        <v>-1050</v>
      </c>
    </row>
    <row r="1678" spans="1:6" ht="24.75" x14ac:dyDescent="0.25">
      <c r="A1678" s="61">
        <v>53</v>
      </c>
      <c r="B1678" s="55">
        <v>14230</v>
      </c>
      <c r="C1678" s="96" t="s">
        <v>57</v>
      </c>
      <c r="D1678" s="57"/>
      <c r="E1678" s="58">
        <v>0</v>
      </c>
      <c r="F1678" s="82">
        <f t="shared" si="138"/>
        <v>0</v>
      </c>
    </row>
    <row r="1679" spans="1:6" ht="24.75" x14ac:dyDescent="0.25">
      <c r="A1679" s="61">
        <v>54</v>
      </c>
      <c r="B1679" s="61">
        <v>14310</v>
      </c>
      <c r="C1679" s="96" t="s">
        <v>103</v>
      </c>
      <c r="D1679" s="57"/>
      <c r="E1679" s="58">
        <v>0</v>
      </c>
      <c r="F1679" s="82">
        <f t="shared" si="138"/>
        <v>0</v>
      </c>
    </row>
    <row r="1680" spans="1:6" x14ac:dyDescent="0.25">
      <c r="A1680" s="54"/>
      <c r="B1680" s="54">
        <v>14410</v>
      </c>
      <c r="C1680" s="61" t="s">
        <v>58</v>
      </c>
      <c r="D1680" s="57">
        <v>1534.6</v>
      </c>
      <c r="E1680" s="58">
        <v>0</v>
      </c>
      <c r="F1680" s="82">
        <f t="shared" si="138"/>
        <v>1534.6</v>
      </c>
    </row>
    <row r="1681" spans="1:6" x14ac:dyDescent="0.25">
      <c r="A1681" s="54"/>
      <c r="B1681" s="54">
        <v>14415</v>
      </c>
      <c r="C1681" s="61" t="s">
        <v>182</v>
      </c>
      <c r="D1681" s="57"/>
      <c r="E1681" s="58">
        <v>0</v>
      </c>
      <c r="F1681" s="82">
        <f t="shared" si="138"/>
        <v>0</v>
      </c>
    </row>
    <row r="1682" spans="1:6" x14ac:dyDescent="0.25">
      <c r="A1682" s="59"/>
      <c r="B1682" s="59" t="s">
        <v>59</v>
      </c>
      <c r="C1682" s="97" t="s">
        <v>60</v>
      </c>
      <c r="D1682" s="60">
        <f>SUM(D1632:D1681)</f>
        <v>89262.57</v>
      </c>
      <c r="E1682" s="60">
        <f>SUM(E1632:E1681)</f>
        <v>118612.48999999999</v>
      </c>
      <c r="F1682" s="60">
        <f>SUM(F1632:F1679)</f>
        <v>-30884.520000000004</v>
      </c>
    </row>
    <row r="1683" spans="1:6" x14ac:dyDescent="0.25">
      <c r="A1683" s="134">
        <v>55</v>
      </c>
      <c r="B1683" s="135">
        <v>13210</v>
      </c>
      <c r="C1683" s="136" t="s">
        <v>61</v>
      </c>
      <c r="D1683" s="57">
        <v>38523.74</v>
      </c>
      <c r="E1683" s="58">
        <v>25440.2</v>
      </c>
      <c r="F1683" s="137">
        <f>D1683-E1683</f>
        <v>13083.539999999997</v>
      </c>
    </row>
    <row r="1684" spans="1:6" x14ac:dyDescent="0.25">
      <c r="A1684" s="138">
        <v>56</v>
      </c>
      <c r="B1684" s="139">
        <v>13220</v>
      </c>
      <c r="C1684" s="140" t="s">
        <v>62</v>
      </c>
      <c r="D1684" s="62">
        <v>4341.12</v>
      </c>
      <c r="E1684" s="58">
        <v>3339.27</v>
      </c>
      <c r="F1684" s="137">
        <f t="shared" ref="F1684:F1686" si="139">D1684-E1684</f>
        <v>1001.8499999999999</v>
      </c>
    </row>
    <row r="1685" spans="1:6" x14ac:dyDescent="0.25">
      <c r="A1685" s="134">
        <v>57</v>
      </c>
      <c r="B1685" s="135">
        <v>13230</v>
      </c>
      <c r="C1685" s="136" t="s">
        <v>63</v>
      </c>
      <c r="D1685" s="57">
        <v>31841.78</v>
      </c>
      <c r="E1685" s="58">
        <v>7147.96</v>
      </c>
      <c r="F1685" s="137">
        <f t="shared" si="139"/>
        <v>24693.82</v>
      </c>
    </row>
    <row r="1686" spans="1:6" x14ac:dyDescent="0.25">
      <c r="A1686" s="138">
        <v>58</v>
      </c>
      <c r="B1686" s="141">
        <v>13250</v>
      </c>
      <c r="C1686" s="140" t="s">
        <v>64</v>
      </c>
      <c r="D1686" s="63">
        <v>293.36</v>
      </c>
      <c r="E1686" s="58">
        <v>915.51</v>
      </c>
      <c r="F1686" s="137">
        <f t="shared" si="139"/>
        <v>-622.15</v>
      </c>
    </row>
    <row r="1687" spans="1:6" x14ac:dyDescent="0.25">
      <c r="A1687" s="71"/>
      <c r="B1687" s="59" t="s">
        <v>65</v>
      </c>
      <c r="C1687" s="97" t="s">
        <v>66</v>
      </c>
      <c r="D1687" s="60">
        <f>SUM(D1683:D1686)</f>
        <v>75000</v>
      </c>
      <c r="E1687" s="60">
        <f>SUM(E1683:E1686)</f>
        <v>36842.94</v>
      </c>
      <c r="F1687" s="60">
        <f>SUM(F1683:F1686)</f>
        <v>38157.06</v>
      </c>
    </row>
    <row r="1688" spans="1:6" x14ac:dyDescent="0.25">
      <c r="A1688" s="135">
        <v>59</v>
      </c>
      <c r="B1688" s="135">
        <v>21110</v>
      </c>
      <c r="C1688" s="135" t="s">
        <v>123</v>
      </c>
      <c r="D1688" s="57"/>
      <c r="E1688" s="58">
        <v>0</v>
      </c>
      <c r="F1688" s="137">
        <f t="shared" ref="F1688:F1691" si="140">D1688-E1688</f>
        <v>0</v>
      </c>
    </row>
    <row r="1689" spans="1:6" x14ac:dyDescent="0.25">
      <c r="A1689" s="135"/>
      <c r="B1689" s="135">
        <v>21200</v>
      </c>
      <c r="C1689" s="135" t="s">
        <v>67</v>
      </c>
      <c r="D1689" s="57"/>
      <c r="E1689" s="58">
        <v>0</v>
      </c>
      <c r="F1689" s="137">
        <f t="shared" si="140"/>
        <v>0</v>
      </c>
    </row>
    <row r="1690" spans="1:6" ht="24.75" x14ac:dyDescent="0.25">
      <c r="A1690" s="135">
        <v>59</v>
      </c>
      <c r="B1690" s="135">
        <v>22202</v>
      </c>
      <c r="C1690" s="136" t="s">
        <v>104</v>
      </c>
      <c r="D1690" s="57">
        <v>46720.49</v>
      </c>
      <c r="E1690" s="58">
        <v>0</v>
      </c>
      <c r="F1690" s="137">
        <f t="shared" si="140"/>
        <v>46720.49</v>
      </c>
    </row>
    <row r="1691" spans="1:6" x14ac:dyDescent="0.25">
      <c r="A1691" s="135">
        <v>60</v>
      </c>
      <c r="B1691" s="135">
        <v>22300</v>
      </c>
      <c r="C1691" s="136" t="s">
        <v>169</v>
      </c>
      <c r="D1691" s="57"/>
      <c r="E1691" s="58">
        <v>0</v>
      </c>
      <c r="F1691" s="137">
        <f t="shared" si="140"/>
        <v>0</v>
      </c>
    </row>
    <row r="1692" spans="1:6" ht="24.75" x14ac:dyDescent="0.25">
      <c r="A1692" s="59"/>
      <c r="B1692" s="59" t="s">
        <v>68</v>
      </c>
      <c r="C1692" s="97" t="s">
        <v>69</v>
      </c>
      <c r="D1692" s="60">
        <f>SUM(D1688:D1691)</f>
        <v>46720.49</v>
      </c>
      <c r="E1692" s="60">
        <f>SUM(E1688:E1691)</f>
        <v>0</v>
      </c>
      <c r="F1692" s="60">
        <f>SUM(F1688:F1691)</f>
        <v>46720.49</v>
      </c>
    </row>
    <row r="1693" spans="1:6" x14ac:dyDescent="0.25">
      <c r="A1693" s="142">
        <v>61</v>
      </c>
      <c r="B1693" s="142">
        <v>31110</v>
      </c>
      <c r="C1693" s="140" t="s">
        <v>131</v>
      </c>
      <c r="D1693" s="64"/>
      <c r="E1693" s="58">
        <v>0</v>
      </c>
      <c r="F1693" s="137">
        <f t="shared" ref="F1693:F1696" si="141">D1693-E1693</f>
        <v>0</v>
      </c>
    </row>
    <row r="1694" spans="1:6" x14ac:dyDescent="0.25">
      <c r="A1694" s="142">
        <v>62</v>
      </c>
      <c r="B1694" s="142">
        <v>31121</v>
      </c>
      <c r="C1694" s="140" t="s">
        <v>70</v>
      </c>
      <c r="D1694" s="64"/>
      <c r="E1694" s="58">
        <v>0</v>
      </c>
      <c r="F1694" s="137">
        <f t="shared" si="141"/>
        <v>0</v>
      </c>
    </row>
    <row r="1695" spans="1:6" x14ac:dyDescent="0.25">
      <c r="A1695" s="142">
        <v>63</v>
      </c>
      <c r="B1695" s="142">
        <v>31123</v>
      </c>
      <c r="C1695" s="140" t="s">
        <v>170</v>
      </c>
      <c r="D1695" s="64"/>
      <c r="E1695" s="58">
        <v>0</v>
      </c>
      <c r="F1695" s="137">
        <f t="shared" si="141"/>
        <v>0</v>
      </c>
    </row>
    <row r="1696" spans="1:6" x14ac:dyDescent="0.25">
      <c r="A1696" s="142">
        <v>64</v>
      </c>
      <c r="B1696" s="142">
        <v>31126</v>
      </c>
      <c r="C1696" s="140" t="s">
        <v>171</v>
      </c>
      <c r="D1696" s="57"/>
      <c r="E1696" s="58">
        <v>0</v>
      </c>
      <c r="F1696" s="137">
        <f t="shared" si="141"/>
        <v>0</v>
      </c>
    </row>
    <row r="1697" spans="1:6" x14ac:dyDescent="0.25">
      <c r="A1697" s="142"/>
      <c r="B1697" s="142">
        <v>31129</v>
      </c>
      <c r="C1697" s="140" t="s">
        <v>184</v>
      </c>
      <c r="D1697" s="57">
        <v>5760</v>
      </c>
      <c r="E1697" s="58">
        <v>0</v>
      </c>
      <c r="F1697" s="137"/>
    </row>
    <row r="1698" spans="1:6" x14ac:dyDescent="0.25">
      <c r="A1698" s="142">
        <v>65</v>
      </c>
      <c r="B1698" s="142">
        <v>31230</v>
      </c>
      <c r="C1698" s="140" t="s">
        <v>71</v>
      </c>
      <c r="D1698" s="57"/>
      <c r="E1698" s="58">
        <v>0</v>
      </c>
      <c r="F1698" s="137">
        <f t="shared" ref="F1698:F1702" si="142">D1698-E1698</f>
        <v>0</v>
      </c>
    </row>
    <row r="1699" spans="1:6" x14ac:dyDescent="0.25">
      <c r="A1699" s="142">
        <v>66</v>
      </c>
      <c r="B1699" s="142">
        <v>31240</v>
      </c>
      <c r="C1699" s="140" t="s">
        <v>105</v>
      </c>
      <c r="D1699" s="57"/>
      <c r="E1699" s="58">
        <v>0</v>
      </c>
      <c r="F1699" s="137">
        <f t="shared" si="142"/>
        <v>0</v>
      </c>
    </row>
    <row r="1700" spans="1:6" x14ac:dyDescent="0.25">
      <c r="A1700" s="142">
        <v>67</v>
      </c>
      <c r="B1700" s="142">
        <v>31250</v>
      </c>
      <c r="C1700" s="140" t="s">
        <v>172</v>
      </c>
      <c r="D1700" s="57"/>
      <c r="E1700" s="58">
        <v>0</v>
      </c>
      <c r="F1700" s="137">
        <f t="shared" si="142"/>
        <v>0</v>
      </c>
    </row>
    <row r="1701" spans="1:6" x14ac:dyDescent="0.25">
      <c r="A1701" s="142">
        <v>68</v>
      </c>
      <c r="B1701" s="143">
        <v>31260</v>
      </c>
      <c r="C1701" s="144" t="s">
        <v>106</v>
      </c>
      <c r="D1701" s="57"/>
      <c r="E1701" s="58">
        <v>0</v>
      </c>
      <c r="F1701" s="137">
        <f t="shared" si="142"/>
        <v>0</v>
      </c>
    </row>
    <row r="1702" spans="1:6" ht="24.75" x14ac:dyDescent="0.25">
      <c r="A1702" s="142">
        <v>69</v>
      </c>
      <c r="B1702" s="142">
        <v>31510</v>
      </c>
      <c r="C1702" s="140" t="s">
        <v>173</v>
      </c>
      <c r="D1702" s="57"/>
      <c r="E1702" s="58">
        <v>0</v>
      </c>
      <c r="F1702" s="137">
        <f t="shared" si="142"/>
        <v>0</v>
      </c>
    </row>
    <row r="1703" spans="1:6" x14ac:dyDescent="0.25">
      <c r="A1703" s="142"/>
      <c r="B1703" s="142">
        <v>31690</v>
      </c>
      <c r="C1703" s="140" t="s">
        <v>183</v>
      </c>
      <c r="D1703" s="57">
        <v>12865</v>
      </c>
      <c r="E1703" s="58">
        <v>0</v>
      </c>
      <c r="F1703" s="137"/>
    </row>
    <row r="1704" spans="1:6" x14ac:dyDescent="0.25">
      <c r="A1704" s="142">
        <v>70</v>
      </c>
      <c r="B1704" s="143">
        <v>32110</v>
      </c>
      <c r="C1704" s="145" t="s">
        <v>107</v>
      </c>
      <c r="D1704" s="57"/>
      <c r="E1704" s="58">
        <v>0</v>
      </c>
      <c r="F1704" s="137">
        <f t="shared" ref="F1704:F1708" si="143">D1704-E1704</f>
        <v>0</v>
      </c>
    </row>
    <row r="1705" spans="1:6" x14ac:dyDescent="0.25">
      <c r="A1705" s="142">
        <v>71</v>
      </c>
      <c r="B1705" s="142">
        <v>32111</v>
      </c>
      <c r="C1705" s="140" t="s">
        <v>174</v>
      </c>
      <c r="D1705" s="57"/>
      <c r="E1705" s="58">
        <v>0</v>
      </c>
      <c r="F1705" s="137">
        <f t="shared" si="143"/>
        <v>0</v>
      </c>
    </row>
    <row r="1706" spans="1:6" ht="24" x14ac:dyDescent="0.25">
      <c r="A1706" s="142">
        <v>72</v>
      </c>
      <c r="B1706" s="143">
        <v>32140</v>
      </c>
      <c r="C1706" s="145" t="s">
        <v>175</v>
      </c>
      <c r="D1706" s="57"/>
      <c r="E1706" s="58">
        <v>0</v>
      </c>
      <c r="F1706" s="137">
        <f t="shared" si="143"/>
        <v>0</v>
      </c>
    </row>
    <row r="1707" spans="1:6" ht="24" x14ac:dyDescent="0.25">
      <c r="A1707" s="142">
        <v>73</v>
      </c>
      <c r="B1707" s="143">
        <v>34000</v>
      </c>
      <c r="C1707" s="145" t="s">
        <v>132</v>
      </c>
      <c r="D1707" s="57">
        <v>11613.33</v>
      </c>
      <c r="E1707" s="58">
        <v>0</v>
      </c>
      <c r="F1707" s="137">
        <f t="shared" si="143"/>
        <v>11613.33</v>
      </c>
    </row>
    <row r="1708" spans="1:6" x14ac:dyDescent="0.25">
      <c r="A1708" s="59"/>
      <c r="B1708" s="59" t="s">
        <v>72</v>
      </c>
      <c r="C1708" s="97" t="s">
        <v>73</v>
      </c>
      <c r="D1708" s="60">
        <f>SUM(D1693:D1707)</f>
        <v>30238.33</v>
      </c>
      <c r="E1708" s="60">
        <f>SUM(E1693:E1707)</f>
        <v>0</v>
      </c>
      <c r="F1708" s="83">
        <f t="shared" si="143"/>
        <v>30238.33</v>
      </c>
    </row>
    <row r="1709" spans="1:6" x14ac:dyDescent="0.25">
      <c r="A1709" s="65" t="s">
        <v>74</v>
      </c>
      <c r="B1709" s="66"/>
      <c r="C1709" s="67"/>
      <c r="D1709" s="68">
        <f>D1631+D1682+D1687+D1692+D1708</f>
        <v>269093.90000000002</v>
      </c>
      <c r="E1709" s="68">
        <f>E1631+E1682+E1687+E1692+E1708</f>
        <v>190779.28</v>
      </c>
      <c r="F1709" s="68">
        <f>D1709-E1709</f>
        <v>78314.620000000024</v>
      </c>
    </row>
    <row r="1711" spans="1:6" x14ac:dyDescent="0.25">
      <c r="A1711" s="128" t="s">
        <v>258</v>
      </c>
      <c r="B1711" s="129"/>
      <c r="C1711" s="129"/>
      <c r="D1711" s="129"/>
      <c r="E1711" s="129"/>
      <c r="F1711" s="130"/>
    </row>
    <row r="1712" spans="1:6" ht="36.75" x14ac:dyDescent="0.25">
      <c r="A1712" s="69" t="s">
        <v>12</v>
      </c>
      <c r="B1712" s="53" t="s">
        <v>31</v>
      </c>
      <c r="C1712" s="53" t="s">
        <v>5</v>
      </c>
      <c r="D1712" s="80" t="s">
        <v>177</v>
      </c>
      <c r="E1712" s="80" t="s">
        <v>176</v>
      </c>
      <c r="F1712" s="81" t="s">
        <v>32</v>
      </c>
    </row>
    <row r="1713" spans="1:6" x14ac:dyDescent="0.25">
      <c r="A1713" s="61">
        <v>1</v>
      </c>
      <c r="B1713" s="61">
        <v>11111</v>
      </c>
      <c r="C1713" s="96" t="s">
        <v>33</v>
      </c>
      <c r="D1713" s="57">
        <v>61657.279999999999</v>
      </c>
      <c r="E1713" s="58">
        <v>53053.4</v>
      </c>
      <c r="F1713" s="82">
        <f>D1713-E1713</f>
        <v>8603.8799999999974</v>
      </c>
    </row>
    <row r="1714" spans="1:6" ht="24.75" x14ac:dyDescent="0.25">
      <c r="A1714" s="61">
        <v>2</v>
      </c>
      <c r="B1714" s="61">
        <v>11121</v>
      </c>
      <c r="C1714" s="96" t="s">
        <v>108</v>
      </c>
      <c r="D1714" s="57">
        <v>3444.61</v>
      </c>
      <c r="E1714" s="58">
        <v>3623.3</v>
      </c>
      <c r="F1714" s="82">
        <f t="shared" ref="F1714:F1719" si="144">D1714-E1714</f>
        <v>-178.69000000000005</v>
      </c>
    </row>
    <row r="1715" spans="1:6" ht="24.75" x14ac:dyDescent="0.25">
      <c r="A1715" s="61">
        <v>3</v>
      </c>
      <c r="B1715" s="61">
        <v>11131</v>
      </c>
      <c r="C1715" s="96" t="s">
        <v>109</v>
      </c>
      <c r="D1715" s="57">
        <v>3598.05</v>
      </c>
      <c r="E1715" s="58">
        <v>3214.68</v>
      </c>
      <c r="F1715" s="82">
        <f t="shared" si="144"/>
        <v>383.37000000000035</v>
      </c>
    </row>
    <row r="1716" spans="1:6" x14ac:dyDescent="0.25">
      <c r="A1716" s="61">
        <v>4</v>
      </c>
      <c r="B1716" s="61">
        <v>11151</v>
      </c>
      <c r="C1716" s="96" t="s">
        <v>110</v>
      </c>
      <c r="D1716" s="57">
        <v>238.14</v>
      </c>
      <c r="E1716" s="58">
        <v>231.38</v>
      </c>
      <c r="F1716" s="82">
        <f t="shared" si="144"/>
        <v>6.7599999999999909</v>
      </c>
    </row>
    <row r="1717" spans="1:6" x14ac:dyDescent="0.25">
      <c r="A1717" s="61">
        <v>5</v>
      </c>
      <c r="B1717" s="61">
        <v>11152</v>
      </c>
      <c r="C1717" s="96" t="s">
        <v>114</v>
      </c>
      <c r="D1717" s="57"/>
      <c r="E1717" s="58">
        <v>0</v>
      </c>
      <c r="F1717" s="82">
        <f t="shared" si="144"/>
        <v>0</v>
      </c>
    </row>
    <row r="1718" spans="1:6" x14ac:dyDescent="0.25">
      <c r="A1718" s="61">
        <v>6</v>
      </c>
      <c r="B1718" s="61">
        <v>11211</v>
      </c>
      <c r="C1718" s="96" t="s">
        <v>111</v>
      </c>
      <c r="D1718" s="57">
        <v>2226.98</v>
      </c>
      <c r="E1718" s="58">
        <v>1742.27</v>
      </c>
      <c r="F1718" s="82">
        <f t="shared" si="144"/>
        <v>484.71000000000004</v>
      </c>
    </row>
    <row r="1719" spans="1:6" ht="24.75" x14ac:dyDescent="0.25">
      <c r="A1719" s="61">
        <v>7</v>
      </c>
      <c r="B1719" s="61">
        <v>11311</v>
      </c>
      <c r="C1719" s="96" t="s">
        <v>112</v>
      </c>
      <c r="D1719" s="57">
        <v>3598.05</v>
      </c>
      <c r="E1719" s="58">
        <v>3214.68</v>
      </c>
      <c r="F1719" s="82">
        <f t="shared" si="144"/>
        <v>383.37000000000035</v>
      </c>
    </row>
    <row r="1720" spans="1:6" ht="24.75" x14ac:dyDescent="0.25">
      <c r="A1720" s="61">
        <v>8</v>
      </c>
      <c r="B1720" s="61">
        <v>11411</v>
      </c>
      <c r="C1720" s="96" t="s">
        <v>115</v>
      </c>
      <c r="D1720" s="57"/>
      <c r="E1720" s="58">
        <v>0</v>
      </c>
      <c r="F1720" s="82">
        <f>D1720-E1720</f>
        <v>0</v>
      </c>
    </row>
    <row r="1721" spans="1:6" x14ac:dyDescent="0.25">
      <c r="A1721" s="61">
        <v>9</v>
      </c>
      <c r="B1721" s="61">
        <v>11416</v>
      </c>
      <c r="C1721" s="96" t="s">
        <v>116</v>
      </c>
      <c r="D1721" s="57"/>
      <c r="E1721" s="58">
        <v>0</v>
      </c>
      <c r="F1721" s="82">
        <f>D1721-E1721</f>
        <v>0</v>
      </c>
    </row>
    <row r="1722" spans="1:6" ht="24.75" x14ac:dyDescent="0.25">
      <c r="A1722" s="61">
        <v>10</v>
      </c>
      <c r="B1722" s="61">
        <v>11418</v>
      </c>
      <c r="C1722" s="96" t="s">
        <v>124</v>
      </c>
      <c r="D1722" s="57"/>
      <c r="E1722" s="58">
        <v>0</v>
      </c>
      <c r="F1722" s="82">
        <f>D1722-E1722</f>
        <v>0</v>
      </c>
    </row>
    <row r="1723" spans="1:6" ht="36.75" x14ac:dyDescent="0.25">
      <c r="A1723" s="61">
        <v>11</v>
      </c>
      <c r="B1723" s="61">
        <v>11431</v>
      </c>
      <c r="C1723" s="96" t="s">
        <v>117</v>
      </c>
      <c r="D1723" s="57">
        <v>793.97</v>
      </c>
      <c r="E1723" s="58">
        <v>2428.81</v>
      </c>
      <c r="F1723" s="82">
        <f>D1723-E1723</f>
        <v>-1634.84</v>
      </c>
    </row>
    <row r="1724" spans="1:6" x14ac:dyDescent="0.25">
      <c r="A1724" s="61">
        <v>12</v>
      </c>
      <c r="B1724" s="61">
        <v>11611</v>
      </c>
      <c r="C1724" s="96" t="s">
        <v>113</v>
      </c>
      <c r="D1724" s="57"/>
      <c r="E1724" s="58">
        <v>0</v>
      </c>
      <c r="F1724" s="82">
        <f t="shared" ref="F1724:F1725" si="145">D1724-E1724</f>
        <v>0</v>
      </c>
    </row>
    <row r="1725" spans="1:6" ht="24.75" x14ac:dyDescent="0.25">
      <c r="A1725" s="54">
        <v>13</v>
      </c>
      <c r="B1725" s="54">
        <v>11900</v>
      </c>
      <c r="C1725" s="98" t="s">
        <v>34</v>
      </c>
      <c r="D1725" s="57">
        <v>0</v>
      </c>
      <c r="E1725" s="58">
        <v>0</v>
      </c>
      <c r="F1725" s="82">
        <f t="shared" si="145"/>
        <v>0</v>
      </c>
    </row>
    <row r="1726" spans="1:6" x14ac:dyDescent="0.25">
      <c r="A1726" s="59"/>
      <c r="B1726" s="59" t="s">
        <v>35</v>
      </c>
      <c r="C1726" s="97" t="s">
        <v>36</v>
      </c>
      <c r="D1726" s="60">
        <f>SUM(D1713:D1725)</f>
        <v>75557.08</v>
      </c>
      <c r="E1726" s="60">
        <f>SUM(E1713:E1725)</f>
        <v>67508.52</v>
      </c>
      <c r="F1726" s="60">
        <f>SUM(F1713:F1725)</f>
        <v>8048.5599999999995</v>
      </c>
    </row>
    <row r="1727" spans="1:6" ht="24.75" x14ac:dyDescent="0.25">
      <c r="A1727" s="61">
        <v>13</v>
      </c>
      <c r="B1727" s="61">
        <v>13140</v>
      </c>
      <c r="C1727" s="96" t="s">
        <v>125</v>
      </c>
      <c r="D1727" s="57">
        <v>0</v>
      </c>
      <c r="E1727" s="58">
        <v>0</v>
      </c>
      <c r="F1727" s="82">
        <f t="shared" ref="F1727:F1776" si="146">D1727-E1727</f>
        <v>0</v>
      </c>
    </row>
    <row r="1728" spans="1:6" ht="36.75" x14ac:dyDescent="0.25">
      <c r="A1728" s="61">
        <v>14</v>
      </c>
      <c r="B1728" s="61">
        <v>13141</v>
      </c>
      <c r="C1728" s="96" t="s">
        <v>163</v>
      </c>
      <c r="D1728" s="57">
        <v>0</v>
      </c>
      <c r="E1728" s="58">
        <v>0</v>
      </c>
      <c r="F1728" s="82">
        <f t="shared" si="146"/>
        <v>0</v>
      </c>
    </row>
    <row r="1729" spans="1:6" x14ac:dyDescent="0.25">
      <c r="A1729" s="61"/>
      <c r="B1729" s="61">
        <v>13142</v>
      </c>
      <c r="C1729" s="89" t="s">
        <v>126</v>
      </c>
      <c r="D1729" s="57">
        <v>0</v>
      </c>
      <c r="E1729" s="58">
        <v>0</v>
      </c>
      <c r="F1729" s="82">
        <f t="shared" si="146"/>
        <v>0</v>
      </c>
    </row>
    <row r="1730" spans="1:6" ht="36.75" x14ac:dyDescent="0.25">
      <c r="A1730" s="61">
        <v>15</v>
      </c>
      <c r="B1730" s="61">
        <v>13143</v>
      </c>
      <c r="C1730" s="96" t="s">
        <v>127</v>
      </c>
      <c r="D1730" s="57"/>
      <c r="E1730" s="58">
        <v>0</v>
      </c>
      <c r="F1730" s="82">
        <f t="shared" si="146"/>
        <v>0</v>
      </c>
    </row>
    <row r="1731" spans="1:6" x14ac:dyDescent="0.25">
      <c r="A1731" s="61">
        <v>16</v>
      </c>
      <c r="B1731" s="61">
        <v>13310</v>
      </c>
      <c r="C1731" s="96" t="s">
        <v>37</v>
      </c>
      <c r="D1731" s="57"/>
      <c r="E1731" s="58">
        <v>0</v>
      </c>
      <c r="F1731" s="82">
        <f t="shared" si="146"/>
        <v>0</v>
      </c>
    </row>
    <row r="1732" spans="1:6" x14ac:dyDescent="0.25">
      <c r="A1732" s="61">
        <v>17</v>
      </c>
      <c r="B1732" s="61">
        <v>13320</v>
      </c>
      <c r="C1732" s="96" t="s">
        <v>38</v>
      </c>
      <c r="D1732" s="57"/>
      <c r="E1732" s="58">
        <v>0</v>
      </c>
      <c r="F1732" s="82">
        <f t="shared" si="146"/>
        <v>0</v>
      </c>
    </row>
    <row r="1733" spans="1:6" x14ac:dyDescent="0.25">
      <c r="A1733" s="61">
        <v>18</v>
      </c>
      <c r="B1733" s="61">
        <v>13330</v>
      </c>
      <c r="C1733" s="96" t="s">
        <v>39</v>
      </c>
      <c r="D1733" s="57"/>
      <c r="E1733" s="58">
        <v>0</v>
      </c>
      <c r="F1733" s="82">
        <f t="shared" si="146"/>
        <v>0</v>
      </c>
    </row>
    <row r="1734" spans="1:6" ht="24.75" x14ac:dyDescent="0.25">
      <c r="A1734" s="61">
        <v>19</v>
      </c>
      <c r="B1734" s="61">
        <v>13430</v>
      </c>
      <c r="C1734" s="96" t="s">
        <v>89</v>
      </c>
      <c r="D1734" s="57"/>
      <c r="E1734" s="58">
        <v>0</v>
      </c>
      <c r="F1734" s="82">
        <f t="shared" si="146"/>
        <v>0</v>
      </c>
    </row>
    <row r="1735" spans="1:6" ht="36.75" x14ac:dyDescent="0.25">
      <c r="A1735" s="61">
        <v>20</v>
      </c>
      <c r="B1735" s="61">
        <v>13445</v>
      </c>
      <c r="C1735" s="96" t="s">
        <v>96</v>
      </c>
      <c r="D1735" s="57"/>
      <c r="E1735" s="58">
        <v>0</v>
      </c>
      <c r="F1735" s="82">
        <f t="shared" si="146"/>
        <v>0</v>
      </c>
    </row>
    <row r="1736" spans="1:6" ht="24.75" x14ac:dyDescent="0.25">
      <c r="A1736" s="61">
        <v>21</v>
      </c>
      <c r="B1736" s="61">
        <v>13450</v>
      </c>
      <c r="C1736" s="96" t="s">
        <v>40</v>
      </c>
      <c r="D1736" s="57"/>
      <c r="E1736" s="58">
        <v>0</v>
      </c>
      <c r="F1736" s="82">
        <f t="shared" si="146"/>
        <v>0</v>
      </c>
    </row>
    <row r="1737" spans="1:6" x14ac:dyDescent="0.25">
      <c r="A1737" s="61">
        <v>22</v>
      </c>
      <c r="B1737" s="61">
        <v>13460</v>
      </c>
      <c r="C1737" s="96" t="s">
        <v>41</v>
      </c>
      <c r="D1737" s="57"/>
      <c r="E1737" s="58">
        <v>0</v>
      </c>
      <c r="F1737" s="82">
        <f t="shared" si="146"/>
        <v>0</v>
      </c>
    </row>
    <row r="1738" spans="1:6" x14ac:dyDescent="0.25">
      <c r="A1738" s="61">
        <v>23</v>
      </c>
      <c r="B1738" s="61">
        <v>13470</v>
      </c>
      <c r="C1738" s="96" t="s">
        <v>42</v>
      </c>
      <c r="D1738" s="57">
        <v>622.01</v>
      </c>
      <c r="E1738" s="58">
        <f>285+438.96</f>
        <v>723.96</v>
      </c>
      <c r="F1738" s="82">
        <f t="shared" si="146"/>
        <v>-101.95000000000005</v>
      </c>
    </row>
    <row r="1739" spans="1:6" ht="24.75" x14ac:dyDescent="0.25">
      <c r="A1739" s="61">
        <v>24</v>
      </c>
      <c r="B1739" s="61">
        <v>13475</v>
      </c>
      <c r="C1739" s="96" t="s">
        <v>97</v>
      </c>
      <c r="D1739" s="57"/>
      <c r="E1739" s="58">
        <v>0</v>
      </c>
      <c r="F1739" s="82">
        <f t="shared" si="146"/>
        <v>0</v>
      </c>
    </row>
    <row r="1740" spans="1:6" x14ac:dyDescent="0.25">
      <c r="A1740" s="61">
        <v>25</v>
      </c>
      <c r="B1740" s="61">
        <v>13480</v>
      </c>
      <c r="C1740" s="96" t="s">
        <v>43</v>
      </c>
      <c r="D1740" s="57"/>
      <c r="E1740" s="58">
        <v>0</v>
      </c>
      <c r="F1740" s="82">
        <f t="shared" si="146"/>
        <v>0</v>
      </c>
    </row>
    <row r="1741" spans="1:6" x14ac:dyDescent="0.25">
      <c r="A1741" s="61">
        <v>26</v>
      </c>
      <c r="B1741" s="61">
        <v>13501</v>
      </c>
      <c r="C1741" s="96" t="s">
        <v>44</v>
      </c>
      <c r="D1741" s="57"/>
      <c r="E1741" s="58">
        <v>0</v>
      </c>
      <c r="F1741" s="82">
        <f t="shared" si="146"/>
        <v>0</v>
      </c>
    </row>
    <row r="1742" spans="1:6" x14ac:dyDescent="0.25">
      <c r="A1742" s="61">
        <v>27</v>
      </c>
      <c r="B1742" s="61">
        <v>13503</v>
      </c>
      <c r="C1742" s="96" t="s">
        <v>98</v>
      </c>
      <c r="D1742" s="57"/>
      <c r="E1742" s="58">
        <v>0</v>
      </c>
      <c r="F1742" s="82">
        <f t="shared" si="146"/>
        <v>0</v>
      </c>
    </row>
    <row r="1743" spans="1:6" x14ac:dyDescent="0.25">
      <c r="A1743" s="61"/>
      <c r="B1743" s="54">
        <v>13504</v>
      </c>
      <c r="C1743" s="54" t="s">
        <v>128</v>
      </c>
      <c r="D1743" s="57"/>
      <c r="E1743" s="58">
        <v>0</v>
      </c>
      <c r="F1743" s="82">
        <f t="shared" si="146"/>
        <v>0</v>
      </c>
    </row>
    <row r="1744" spans="1:6" x14ac:dyDescent="0.25">
      <c r="A1744" s="61">
        <v>28</v>
      </c>
      <c r="B1744" s="61">
        <v>13509</v>
      </c>
      <c r="C1744" s="96" t="s">
        <v>45</v>
      </c>
      <c r="D1744" s="57"/>
      <c r="E1744" s="58">
        <v>0</v>
      </c>
      <c r="F1744" s="82">
        <f t="shared" si="146"/>
        <v>0</v>
      </c>
    </row>
    <row r="1745" spans="1:6" x14ac:dyDescent="0.25">
      <c r="A1745" s="61">
        <v>29</v>
      </c>
      <c r="B1745" s="61">
        <v>13511</v>
      </c>
      <c r="C1745" s="96" t="s">
        <v>129</v>
      </c>
      <c r="D1745" s="57"/>
      <c r="E1745" s="58">
        <v>0</v>
      </c>
      <c r="F1745" s="82">
        <f t="shared" si="146"/>
        <v>0</v>
      </c>
    </row>
    <row r="1746" spans="1:6" ht="24.75" x14ac:dyDescent="0.25">
      <c r="A1746" s="61"/>
      <c r="B1746" s="61">
        <v>13512</v>
      </c>
      <c r="C1746" s="96" t="s">
        <v>179</v>
      </c>
      <c r="D1746" s="57"/>
      <c r="E1746" s="58">
        <v>0</v>
      </c>
      <c r="F1746" s="82">
        <f t="shared" si="146"/>
        <v>0</v>
      </c>
    </row>
    <row r="1747" spans="1:6" x14ac:dyDescent="0.25">
      <c r="A1747" s="61">
        <v>30</v>
      </c>
      <c r="B1747" s="61">
        <v>13610</v>
      </c>
      <c r="C1747" s="96" t="s">
        <v>46</v>
      </c>
      <c r="D1747" s="57"/>
      <c r="E1747" s="58">
        <f>441.95+81.6</f>
        <v>523.54999999999995</v>
      </c>
      <c r="F1747" s="82">
        <f t="shared" si="146"/>
        <v>-523.54999999999995</v>
      </c>
    </row>
    <row r="1748" spans="1:6" ht="24.75" x14ac:dyDescent="0.25">
      <c r="A1748" s="61">
        <v>31</v>
      </c>
      <c r="B1748" s="61">
        <v>13611</v>
      </c>
      <c r="C1748" s="96" t="s">
        <v>99</v>
      </c>
      <c r="D1748" s="57"/>
      <c r="E1748" s="58">
        <v>0</v>
      </c>
      <c r="F1748" s="82">
        <f t="shared" si="146"/>
        <v>0</v>
      </c>
    </row>
    <row r="1749" spans="1:6" ht="24.75" x14ac:dyDescent="0.25">
      <c r="A1749" s="61">
        <v>32</v>
      </c>
      <c r="B1749" s="61">
        <v>13620</v>
      </c>
      <c r="C1749" s="96" t="s">
        <v>47</v>
      </c>
      <c r="D1749" s="57">
        <v>3465.88</v>
      </c>
      <c r="E1749" s="58">
        <f>408.15+3009.17</f>
        <v>3417.32</v>
      </c>
      <c r="F1749" s="82">
        <f t="shared" si="146"/>
        <v>48.559999999999945</v>
      </c>
    </row>
    <row r="1750" spans="1:6" x14ac:dyDescent="0.25">
      <c r="A1750" s="61">
        <v>33</v>
      </c>
      <c r="B1750" s="61">
        <v>13630</v>
      </c>
      <c r="C1750" s="96" t="s">
        <v>48</v>
      </c>
      <c r="D1750" s="57"/>
      <c r="E1750" s="58">
        <v>0</v>
      </c>
      <c r="F1750" s="82">
        <f t="shared" si="146"/>
        <v>0</v>
      </c>
    </row>
    <row r="1751" spans="1:6" x14ac:dyDescent="0.25">
      <c r="A1751" s="61">
        <v>34</v>
      </c>
      <c r="B1751" s="61">
        <v>13640</v>
      </c>
      <c r="C1751" s="96" t="s">
        <v>49</v>
      </c>
      <c r="D1751" s="57">
        <v>236.8</v>
      </c>
      <c r="E1751" s="58">
        <f>984.6+293.8</f>
        <v>1278.4000000000001</v>
      </c>
      <c r="F1751" s="82">
        <f t="shared" si="146"/>
        <v>-1041.6000000000001</v>
      </c>
    </row>
    <row r="1752" spans="1:6" x14ac:dyDescent="0.25">
      <c r="A1752" s="61">
        <v>35</v>
      </c>
      <c r="B1752" s="61">
        <v>13720</v>
      </c>
      <c r="C1752" s="96" t="s">
        <v>50</v>
      </c>
      <c r="D1752" s="57"/>
      <c r="E1752" s="58">
        <v>0</v>
      </c>
      <c r="F1752" s="82">
        <f t="shared" si="146"/>
        <v>0</v>
      </c>
    </row>
    <row r="1753" spans="1:6" x14ac:dyDescent="0.25">
      <c r="A1753" s="61">
        <v>36</v>
      </c>
      <c r="B1753" s="61">
        <v>13760</v>
      </c>
      <c r="C1753" s="96" t="s">
        <v>51</v>
      </c>
      <c r="D1753" s="57"/>
      <c r="E1753" s="58">
        <v>0</v>
      </c>
      <c r="F1753" s="82">
        <f t="shared" si="146"/>
        <v>0</v>
      </c>
    </row>
    <row r="1754" spans="1:6" ht="24.75" x14ac:dyDescent="0.25">
      <c r="A1754" s="61">
        <v>37</v>
      </c>
      <c r="B1754" s="61">
        <v>13780</v>
      </c>
      <c r="C1754" s="96" t="s">
        <v>164</v>
      </c>
      <c r="D1754" s="57">
        <v>20.79</v>
      </c>
      <c r="E1754" s="58">
        <v>0</v>
      </c>
      <c r="F1754" s="82">
        <f t="shared" si="146"/>
        <v>20.79</v>
      </c>
    </row>
    <row r="1755" spans="1:6" ht="24.75" x14ac:dyDescent="0.25">
      <c r="A1755" s="61">
        <v>38</v>
      </c>
      <c r="B1755" s="61">
        <v>13810</v>
      </c>
      <c r="C1755" s="96" t="s">
        <v>165</v>
      </c>
      <c r="D1755" s="57"/>
      <c r="E1755" s="58">
        <v>0</v>
      </c>
      <c r="F1755" s="82">
        <f t="shared" si="146"/>
        <v>0</v>
      </c>
    </row>
    <row r="1756" spans="1:6" x14ac:dyDescent="0.25">
      <c r="A1756" s="61">
        <v>39</v>
      </c>
      <c r="B1756" s="61">
        <v>13820</v>
      </c>
      <c r="C1756" s="96" t="s">
        <v>90</v>
      </c>
      <c r="D1756" s="57"/>
      <c r="E1756" s="58">
        <v>0</v>
      </c>
      <c r="F1756" s="82">
        <f t="shared" si="146"/>
        <v>0</v>
      </c>
    </row>
    <row r="1757" spans="1:6" x14ac:dyDescent="0.25">
      <c r="A1757" s="61">
        <v>40</v>
      </c>
      <c r="B1757" s="61">
        <v>13950</v>
      </c>
      <c r="C1757" s="96" t="s">
        <v>52</v>
      </c>
      <c r="D1757" s="57"/>
      <c r="E1757" s="58">
        <v>0</v>
      </c>
      <c r="F1757" s="82">
        <f t="shared" si="146"/>
        <v>0</v>
      </c>
    </row>
    <row r="1758" spans="1:6" x14ac:dyDescent="0.25">
      <c r="A1758" s="61">
        <v>41</v>
      </c>
      <c r="B1758" s="61">
        <v>13951</v>
      </c>
      <c r="C1758" s="96" t="s">
        <v>52</v>
      </c>
      <c r="D1758" s="57"/>
      <c r="E1758" s="58">
        <v>0</v>
      </c>
      <c r="F1758" s="82">
        <f t="shared" si="146"/>
        <v>0</v>
      </c>
    </row>
    <row r="1759" spans="1:6" ht="24.75" x14ac:dyDescent="0.25">
      <c r="A1759" s="61"/>
      <c r="B1759" s="61">
        <v>13952</v>
      </c>
      <c r="C1759" s="96" t="s">
        <v>180</v>
      </c>
      <c r="D1759" s="57"/>
      <c r="E1759" s="58">
        <v>0</v>
      </c>
      <c r="F1759" s="82">
        <f t="shared" si="146"/>
        <v>0</v>
      </c>
    </row>
    <row r="1760" spans="1:6" ht="24.75" x14ac:dyDescent="0.25">
      <c r="A1760" s="61">
        <v>42</v>
      </c>
      <c r="B1760" s="61">
        <v>13954</v>
      </c>
      <c r="C1760" s="96" t="s">
        <v>100</v>
      </c>
      <c r="D1760" s="57"/>
      <c r="E1760" s="58">
        <v>0</v>
      </c>
      <c r="F1760" s="82">
        <f t="shared" si="146"/>
        <v>0</v>
      </c>
    </row>
    <row r="1761" spans="1:6" ht="24.75" x14ac:dyDescent="0.25">
      <c r="A1761" s="61">
        <v>43</v>
      </c>
      <c r="B1761" s="61">
        <v>14010</v>
      </c>
      <c r="C1761" s="96" t="s">
        <v>166</v>
      </c>
      <c r="D1761" s="57"/>
      <c r="E1761" s="58">
        <v>0</v>
      </c>
      <c r="F1761" s="82">
        <f t="shared" si="146"/>
        <v>0</v>
      </c>
    </row>
    <row r="1762" spans="1:6" ht="24.75" x14ac:dyDescent="0.25">
      <c r="A1762" s="61">
        <v>44</v>
      </c>
      <c r="B1762" s="61">
        <v>14022</v>
      </c>
      <c r="C1762" s="96" t="s">
        <v>101</v>
      </c>
      <c r="D1762" s="57"/>
      <c r="E1762" s="58">
        <v>0</v>
      </c>
      <c r="F1762" s="82">
        <f t="shared" si="146"/>
        <v>0</v>
      </c>
    </row>
    <row r="1763" spans="1:6" ht="24.75" x14ac:dyDescent="0.25">
      <c r="A1763" s="61">
        <v>45</v>
      </c>
      <c r="B1763" s="61">
        <v>14023</v>
      </c>
      <c r="C1763" s="96" t="s">
        <v>167</v>
      </c>
      <c r="D1763" s="57">
        <v>3845</v>
      </c>
      <c r="E1763" s="58">
        <f>1276.5+4273.26</f>
        <v>5549.76</v>
      </c>
      <c r="F1763" s="82">
        <f t="shared" si="146"/>
        <v>-1704.7600000000002</v>
      </c>
    </row>
    <row r="1764" spans="1:6" ht="24.75" x14ac:dyDescent="0.25">
      <c r="A1764" s="61">
        <v>46</v>
      </c>
      <c r="B1764" s="61">
        <v>14024</v>
      </c>
      <c r="C1764" s="96" t="s">
        <v>53</v>
      </c>
      <c r="D1764" s="57"/>
      <c r="E1764" s="58">
        <v>0</v>
      </c>
      <c r="F1764" s="82">
        <f t="shared" si="146"/>
        <v>0</v>
      </c>
    </row>
    <row r="1765" spans="1:6" ht="24.75" x14ac:dyDescent="0.25">
      <c r="A1765" s="61">
        <v>47</v>
      </c>
      <c r="B1765" s="61">
        <v>14026</v>
      </c>
      <c r="C1765" s="96" t="s">
        <v>168</v>
      </c>
      <c r="D1765" s="57"/>
      <c r="E1765" s="58">
        <v>0</v>
      </c>
      <c r="F1765" s="82">
        <f t="shared" si="146"/>
        <v>0</v>
      </c>
    </row>
    <row r="1766" spans="1:6" ht="24.75" x14ac:dyDescent="0.25">
      <c r="A1766" s="61"/>
      <c r="B1766" s="54">
        <v>14027</v>
      </c>
      <c r="C1766" s="98" t="s">
        <v>181</v>
      </c>
      <c r="D1766" s="57"/>
      <c r="E1766" s="58">
        <v>0</v>
      </c>
      <c r="F1766" s="82">
        <f t="shared" si="146"/>
        <v>0</v>
      </c>
    </row>
    <row r="1767" spans="1:6" x14ac:dyDescent="0.25">
      <c r="A1767" s="61"/>
      <c r="B1767" s="54">
        <v>14030</v>
      </c>
      <c r="C1767" s="54" t="s">
        <v>130</v>
      </c>
      <c r="D1767" s="57"/>
      <c r="E1767" s="58">
        <v>0</v>
      </c>
      <c r="F1767" s="82">
        <f t="shared" si="146"/>
        <v>0</v>
      </c>
    </row>
    <row r="1768" spans="1:6" ht="24.75" x14ac:dyDescent="0.25">
      <c r="A1768" s="61">
        <v>48</v>
      </c>
      <c r="B1768" s="61">
        <v>14032</v>
      </c>
      <c r="C1768" s="96" t="s">
        <v>178</v>
      </c>
      <c r="D1768" s="57"/>
      <c r="E1768" s="58">
        <v>0</v>
      </c>
      <c r="F1768" s="82">
        <f t="shared" si="146"/>
        <v>0</v>
      </c>
    </row>
    <row r="1769" spans="1:6" x14ac:dyDescent="0.25">
      <c r="A1769" s="61">
        <v>49</v>
      </c>
      <c r="B1769" s="61">
        <v>14040</v>
      </c>
      <c r="C1769" s="96" t="s">
        <v>54</v>
      </c>
      <c r="D1769" s="57"/>
      <c r="E1769" s="58">
        <v>0</v>
      </c>
      <c r="F1769" s="82">
        <f t="shared" si="146"/>
        <v>0</v>
      </c>
    </row>
    <row r="1770" spans="1:6" x14ac:dyDescent="0.25">
      <c r="A1770" s="61">
        <v>50</v>
      </c>
      <c r="B1770" s="61">
        <v>14050</v>
      </c>
      <c r="C1770" s="96" t="s">
        <v>55</v>
      </c>
      <c r="D1770" s="57">
        <v>420</v>
      </c>
      <c r="E1770" s="58">
        <v>0</v>
      </c>
      <c r="F1770" s="82">
        <f t="shared" si="146"/>
        <v>420</v>
      </c>
    </row>
    <row r="1771" spans="1:6" ht="36.75" x14ac:dyDescent="0.25">
      <c r="A1771" s="61">
        <v>51</v>
      </c>
      <c r="B1771" s="61">
        <v>14060</v>
      </c>
      <c r="C1771" s="96" t="s">
        <v>102</v>
      </c>
      <c r="D1771" s="57"/>
      <c r="E1771" s="58">
        <v>0</v>
      </c>
      <c r="F1771" s="82">
        <f t="shared" si="146"/>
        <v>0</v>
      </c>
    </row>
    <row r="1772" spans="1:6" x14ac:dyDescent="0.25">
      <c r="A1772" s="61">
        <v>52</v>
      </c>
      <c r="B1772" s="61">
        <v>14210</v>
      </c>
      <c r="C1772" s="96" t="s">
        <v>56</v>
      </c>
      <c r="D1772" s="57"/>
      <c r="E1772" s="58">
        <v>0</v>
      </c>
      <c r="F1772" s="82">
        <f t="shared" si="146"/>
        <v>0</v>
      </c>
    </row>
    <row r="1773" spans="1:6" ht="24.75" x14ac:dyDescent="0.25">
      <c r="A1773" s="61">
        <v>53</v>
      </c>
      <c r="B1773" s="55">
        <v>14230</v>
      </c>
      <c r="C1773" s="96" t="s">
        <v>57</v>
      </c>
      <c r="D1773" s="57"/>
      <c r="E1773" s="58">
        <v>0</v>
      </c>
      <c r="F1773" s="82">
        <f t="shared" si="146"/>
        <v>0</v>
      </c>
    </row>
    <row r="1774" spans="1:6" ht="24.75" x14ac:dyDescent="0.25">
      <c r="A1774" s="61">
        <v>54</v>
      </c>
      <c r="B1774" s="61">
        <v>14310</v>
      </c>
      <c r="C1774" s="96" t="s">
        <v>103</v>
      </c>
      <c r="D1774" s="57"/>
      <c r="E1774" s="58">
        <v>0</v>
      </c>
      <c r="F1774" s="82">
        <f t="shared" si="146"/>
        <v>0</v>
      </c>
    </row>
    <row r="1775" spans="1:6" x14ac:dyDescent="0.25">
      <c r="A1775" s="54"/>
      <c r="B1775" s="54">
        <v>14410</v>
      </c>
      <c r="C1775" s="61" t="s">
        <v>58</v>
      </c>
      <c r="D1775" s="57"/>
      <c r="E1775" s="58">
        <v>0</v>
      </c>
      <c r="F1775" s="82">
        <f t="shared" si="146"/>
        <v>0</v>
      </c>
    </row>
    <row r="1776" spans="1:6" x14ac:dyDescent="0.25">
      <c r="A1776" s="54"/>
      <c r="B1776" s="54">
        <v>14415</v>
      </c>
      <c r="C1776" s="61" t="s">
        <v>182</v>
      </c>
      <c r="D1776" s="57"/>
      <c r="E1776" s="58">
        <v>0</v>
      </c>
      <c r="F1776" s="82">
        <f t="shared" si="146"/>
        <v>0</v>
      </c>
    </row>
    <row r="1777" spans="1:6" x14ac:dyDescent="0.25">
      <c r="A1777" s="59"/>
      <c r="B1777" s="59" t="s">
        <v>59</v>
      </c>
      <c r="C1777" s="97" t="s">
        <v>60</v>
      </c>
      <c r="D1777" s="60">
        <f>SUM(D1727:D1776)</f>
        <v>8610.48</v>
      </c>
      <c r="E1777" s="60">
        <f>SUM(E1727:E1776)</f>
        <v>11492.99</v>
      </c>
      <c r="F1777" s="60">
        <f>SUM(F1727:F1774)</f>
        <v>-2882.51</v>
      </c>
    </row>
    <row r="1778" spans="1:6" x14ac:dyDescent="0.25">
      <c r="A1778" s="134">
        <v>55</v>
      </c>
      <c r="B1778" s="135">
        <v>13210</v>
      </c>
      <c r="C1778" s="136" t="s">
        <v>61</v>
      </c>
      <c r="D1778" s="57"/>
      <c r="E1778" s="58">
        <v>0</v>
      </c>
      <c r="F1778" s="137">
        <f>D1778-E1778</f>
        <v>0</v>
      </c>
    </row>
    <row r="1779" spans="1:6" x14ac:dyDescent="0.25">
      <c r="A1779" s="138">
        <v>56</v>
      </c>
      <c r="B1779" s="139">
        <v>13220</v>
      </c>
      <c r="C1779" s="140" t="s">
        <v>62</v>
      </c>
      <c r="D1779" s="62"/>
      <c r="E1779" s="58">
        <v>0</v>
      </c>
      <c r="F1779" s="137">
        <f t="shared" ref="F1779:F1781" si="147">D1779-E1779</f>
        <v>0</v>
      </c>
    </row>
    <row r="1780" spans="1:6" x14ac:dyDescent="0.25">
      <c r="A1780" s="134">
        <v>57</v>
      </c>
      <c r="B1780" s="135">
        <v>13230</v>
      </c>
      <c r="C1780" s="136" t="s">
        <v>63</v>
      </c>
      <c r="D1780" s="57"/>
      <c r="E1780" s="58">
        <v>0</v>
      </c>
      <c r="F1780" s="137">
        <f t="shared" si="147"/>
        <v>0</v>
      </c>
    </row>
    <row r="1781" spans="1:6" x14ac:dyDescent="0.25">
      <c r="A1781" s="138">
        <v>58</v>
      </c>
      <c r="B1781" s="141">
        <v>13250</v>
      </c>
      <c r="C1781" s="140" t="s">
        <v>64</v>
      </c>
      <c r="D1781" s="63"/>
      <c r="E1781" s="58">
        <v>0</v>
      </c>
      <c r="F1781" s="137">
        <f t="shared" si="147"/>
        <v>0</v>
      </c>
    </row>
    <row r="1782" spans="1:6" x14ac:dyDescent="0.25">
      <c r="A1782" s="71"/>
      <c r="B1782" s="59" t="s">
        <v>65</v>
      </c>
      <c r="C1782" s="97" t="s">
        <v>66</v>
      </c>
      <c r="D1782" s="60">
        <f>SUM(D1778:D1781)</f>
        <v>0</v>
      </c>
      <c r="E1782" s="60">
        <f>SUM(E1778:E1781)</f>
        <v>0</v>
      </c>
      <c r="F1782" s="60">
        <f>SUM(F1778:F1781)</f>
        <v>0</v>
      </c>
    </row>
    <row r="1783" spans="1:6" x14ac:dyDescent="0.25">
      <c r="A1783" s="135">
        <v>59</v>
      </c>
      <c r="B1783" s="135">
        <v>21110</v>
      </c>
      <c r="C1783" s="135" t="s">
        <v>123</v>
      </c>
      <c r="D1783" s="57"/>
      <c r="E1783" s="58">
        <v>0</v>
      </c>
      <c r="F1783" s="137">
        <f t="shared" ref="F1783:F1786" si="148">D1783-E1783</f>
        <v>0</v>
      </c>
    </row>
    <row r="1784" spans="1:6" x14ac:dyDescent="0.25">
      <c r="A1784" s="135"/>
      <c r="B1784" s="135">
        <v>21200</v>
      </c>
      <c r="C1784" s="135" t="s">
        <v>67</v>
      </c>
      <c r="D1784" s="57"/>
      <c r="E1784" s="58">
        <v>0</v>
      </c>
      <c r="F1784" s="137">
        <f t="shared" si="148"/>
        <v>0</v>
      </c>
    </row>
    <row r="1785" spans="1:6" ht="24.75" x14ac:dyDescent="0.25">
      <c r="A1785" s="135">
        <v>59</v>
      </c>
      <c r="B1785" s="135">
        <v>22202</v>
      </c>
      <c r="C1785" s="136" t="s">
        <v>104</v>
      </c>
      <c r="D1785" s="57"/>
      <c r="E1785" s="58">
        <v>0</v>
      </c>
      <c r="F1785" s="137">
        <f t="shared" si="148"/>
        <v>0</v>
      </c>
    </row>
    <row r="1786" spans="1:6" x14ac:dyDescent="0.25">
      <c r="A1786" s="135">
        <v>60</v>
      </c>
      <c r="B1786" s="135">
        <v>22300</v>
      </c>
      <c r="C1786" s="136" t="s">
        <v>169</v>
      </c>
      <c r="D1786" s="57"/>
      <c r="E1786" s="58">
        <v>0</v>
      </c>
      <c r="F1786" s="137">
        <f t="shared" si="148"/>
        <v>0</v>
      </c>
    </row>
    <row r="1787" spans="1:6" ht="24.75" x14ac:dyDescent="0.25">
      <c r="A1787" s="59"/>
      <c r="B1787" s="59" t="s">
        <v>68</v>
      </c>
      <c r="C1787" s="97" t="s">
        <v>69</v>
      </c>
      <c r="D1787" s="60">
        <f>SUM(D1783:D1786)</f>
        <v>0</v>
      </c>
      <c r="E1787" s="60">
        <f>SUM(E1783:E1786)</f>
        <v>0</v>
      </c>
      <c r="F1787" s="60">
        <f>SUM(F1783:F1786)</f>
        <v>0</v>
      </c>
    </row>
    <row r="1788" spans="1:6" x14ac:dyDescent="0.25">
      <c r="A1788" s="142">
        <v>61</v>
      </c>
      <c r="B1788" s="142">
        <v>31110</v>
      </c>
      <c r="C1788" s="140" t="s">
        <v>131</v>
      </c>
      <c r="D1788" s="64"/>
      <c r="E1788" s="58">
        <v>0</v>
      </c>
      <c r="F1788" s="137">
        <f t="shared" ref="F1788:F1791" si="149">D1788-E1788</f>
        <v>0</v>
      </c>
    </row>
    <row r="1789" spans="1:6" x14ac:dyDescent="0.25">
      <c r="A1789" s="142">
        <v>62</v>
      </c>
      <c r="B1789" s="142">
        <v>31121</v>
      </c>
      <c r="C1789" s="140" t="s">
        <v>70</v>
      </c>
      <c r="D1789" s="64"/>
      <c r="E1789" s="58">
        <v>0</v>
      </c>
      <c r="F1789" s="137">
        <f t="shared" si="149"/>
        <v>0</v>
      </c>
    </row>
    <row r="1790" spans="1:6" x14ac:dyDescent="0.25">
      <c r="A1790" s="142">
        <v>63</v>
      </c>
      <c r="B1790" s="142">
        <v>31123</v>
      </c>
      <c r="C1790" s="140" t="s">
        <v>170</v>
      </c>
      <c r="D1790" s="64"/>
      <c r="E1790" s="58">
        <v>0</v>
      </c>
      <c r="F1790" s="137">
        <f t="shared" si="149"/>
        <v>0</v>
      </c>
    </row>
    <row r="1791" spans="1:6" x14ac:dyDescent="0.25">
      <c r="A1791" s="142">
        <v>64</v>
      </c>
      <c r="B1791" s="142">
        <v>31126</v>
      </c>
      <c r="C1791" s="140" t="s">
        <v>171</v>
      </c>
      <c r="D1791" s="57"/>
      <c r="E1791" s="58">
        <v>0</v>
      </c>
      <c r="F1791" s="137">
        <f t="shared" si="149"/>
        <v>0</v>
      </c>
    </row>
    <row r="1792" spans="1:6" x14ac:dyDescent="0.25">
      <c r="A1792" s="142"/>
      <c r="B1792" s="142">
        <v>31129</v>
      </c>
      <c r="C1792" s="140" t="s">
        <v>184</v>
      </c>
      <c r="D1792" s="57"/>
      <c r="E1792" s="58">
        <v>0</v>
      </c>
      <c r="F1792" s="137"/>
    </row>
    <row r="1793" spans="1:6" x14ac:dyDescent="0.25">
      <c r="A1793" s="142">
        <v>65</v>
      </c>
      <c r="B1793" s="142">
        <v>31230</v>
      </c>
      <c r="C1793" s="140" t="s">
        <v>71</v>
      </c>
      <c r="D1793" s="57"/>
      <c r="E1793" s="58">
        <v>0</v>
      </c>
      <c r="F1793" s="137">
        <f t="shared" ref="F1793:F1797" si="150">D1793-E1793</f>
        <v>0</v>
      </c>
    </row>
    <row r="1794" spans="1:6" x14ac:dyDescent="0.25">
      <c r="A1794" s="142">
        <v>66</v>
      </c>
      <c r="B1794" s="142">
        <v>31240</v>
      </c>
      <c r="C1794" s="140" t="s">
        <v>105</v>
      </c>
      <c r="D1794" s="57"/>
      <c r="E1794" s="58">
        <v>0</v>
      </c>
      <c r="F1794" s="137">
        <f t="shared" si="150"/>
        <v>0</v>
      </c>
    </row>
    <row r="1795" spans="1:6" x14ac:dyDescent="0.25">
      <c r="A1795" s="142">
        <v>67</v>
      </c>
      <c r="B1795" s="142">
        <v>31250</v>
      </c>
      <c r="C1795" s="140" t="s">
        <v>172</v>
      </c>
      <c r="D1795" s="57"/>
      <c r="E1795" s="58">
        <v>0</v>
      </c>
      <c r="F1795" s="137">
        <f t="shared" si="150"/>
        <v>0</v>
      </c>
    </row>
    <row r="1796" spans="1:6" x14ac:dyDescent="0.25">
      <c r="A1796" s="142">
        <v>68</v>
      </c>
      <c r="B1796" s="143">
        <v>31260</v>
      </c>
      <c r="C1796" s="144" t="s">
        <v>106</v>
      </c>
      <c r="D1796" s="57"/>
      <c r="E1796" s="58">
        <v>0</v>
      </c>
      <c r="F1796" s="137">
        <f t="shared" si="150"/>
        <v>0</v>
      </c>
    </row>
    <row r="1797" spans="1:6" ht="24.75" x14ac:dyDescent="0.25">
      <c r="A1797" s="142">
        <v>69</v>
      </c>
      <c r="B1797" s="142">
        <v>31510</v>
      </c>
      <c r="C1797" s="140" t="s">
        <v>173</v>
      </c>
      <c r="D1797" s="57"/>
      <c r="E1797" s="58">
        <v>0</v>
      </c>
      <c r="F1797" s="137">
        <f t="shared" si="150"/>
        <v>0</v>
      </c>
    </row>
    <row r="1798" spans="1:6" x14ac:dyDescent="0.25">
      <c r="A1798" s="142"/>
      <c r="B1798" s="142">
        <v>31690</v>
      </c>
      <c r="C1798" s="140" t="s">
        <v>183</v>
      </c>
      <c r="D1798" s="57"/>
      <c r="E1798" s="58">
        <v>0</v>
      </c>
      <c r="F1798" s="137"/>
    </row>
    <row r="1799" spans="1:6" x14ac:dyDescent="0.25">
      <c r="A1799" s="142">
        <v>70</v>
      </c>
      <c r="B1799" s="143">
        <v>32110</v>
      </c>
      <c r="C1799" s="145" t="s">
        <v>107</v>
      </c>
      <c r="D1799" s="57"/>
      <c r="E1799" s="58">
        <v>0</v>
      </c>
      <c r="F1799" s="137">
        <f t="shared" ref="F1799:F1803" si="151">D1799-E1799</f>
        <v>0</v>
      </c>
    </row>
    <row r="1800" spans="1:6" x14ac:dyDescent="0.25">
      <c r="A1800" s="142">
        <v>71</v>
      </c>
      <c r="B1800" s="142">
        <v>32111</v>
      </c>
      <c r="C1800" s="140" t="s">
        <v>174</v>
      </c>
      <c r="D1800" s="57"/>
      <c r="E1800" s="58">
        <v>0</v>
      </c>
      <c r="F1800" s="137">
        <f t="shared" si="151"/>
        <v>0</v>
      </c>
    </row>
    <row r="1801" spans="1:6" ht="24" x14ac:dyDescent="0.25">
      <c r="A1801" s="142">
        <v>72</v>
      </c>
      <c r="B1801" s="143">
        <v>32140</v>
      </c>
      <c r="C1801" s="145" t="s">
        <v>175</v>
      </c>
      <c r="D1801" s="57"/>
      <c r="E1801" s="58">
        <v>0</v>
      </c>
      <c r="F1801" s="137">
        <f t="shared" si="151"/>
        <v>0</v>
      </c>
    </row>
    <row r="1802" spans="1:6" ht="24" x14ac:dyDescent="0.25">
      <c r="A1802" s="142">
        <v>73</v>
      </c>
      <c r="B1802" s="143">
        <v>34000</v>
      </c>
      <c r="C1802" s="145" t="s">
        <v>132</v>
      </c>
      <c r="D1802" s="57"/>
      <c r="E1802" s="58">
        <v>0</v>
      </c>
      <c r="F1802" s="137">
        <f t="shared" si="151"/>
        <v>0</v>
      </c>
    </row>
    <row r="1803" spans="1:6" x14ac:dyDescent="0.25">
      <c r="A1803" s="59"/>
      <c r="B1803" s="59" t="s">
        <v>72</v>
      </c>
      <c r="C1803" s="97" t="s">
        <v>73</v>
      </c>
      <c r="D1803" s="60">
        <f>SUM(D1788:D1802)</f>
        <v>0</v>
      </c>
      <c r="E1803" s="60">
        <f>SUM(E1788:E1802)</f>
        <v>0</v>
      </c>
      <c r="F1803" s="83">
        <f t="shared" si="151"/>
        <v>0</v>
      </c>
    </row>
    <row r="1804" spans="1:6" x14ac:dyDescent="0.25">
      <c r="A1804" s="65" t="s">
        <v>74</v>
      </c>
      <c r="B1804" s="66"/>
      <c r="C1804" s="67"/>
      <c r="D1804" s="68">
        <f>D1726+D1777+D1782+D1787+D1803</f>
        <v>84167.56</v>
      </c>
      <c r="E1804" s="68">
        <f>E1726+E1777+E1782+E1787+E1803</f>
        <v>79001.510000000009</v>
      </c>
      <c r="F1804" s="68">
        <f>D1804-E1804</f>
        <v>5166.0499999999884</v>
      </c>
    </row>
    <row r="1806" spans="1:6" x14ac:dyDescent="0.25">
      <c r="A1806" s="128" t="s">
        <v>259</v>
      </c>
      <c r="B1806" s="129"/>
      <c r="C1806" s="129"/>
      <c r="D1806" s="129"/>
      <c r="E1806" s="129"/>
      <c r="F1806" s="130"/>
    </row>
    <row r="1807" spans="1:6" ht="36.75" x14ac:dyDescent="0.25">
      <c r="A1807" s="69" t="s">
        <v>12</v>
      </c>
      <c r="B1807" s="53" t="s">
        <v>31</v>
      </c>
      <c r="C1807" s="53" t="s">
        <v>5</v>
      </c>
      <c r="D1807" s="80" t="s">
        <v>177</v>
      </c>
      <c r="E1807" s="80" t="s">
        <v>176</v>
      </c>
      <c r="F1807" s="81" t="s">
        <v>32</v>
      </c>
    </row>
    <row r="1808" spans="1:6" x14ac:dyDescent="0.25">
      <c r="A1808" s="61">
        <v>1</v>
      </c>
      <c r="B1808" s="61">
        <v>11111</v>
      </c>
      <c r="C1808" s="96" t="s">
        <v>33</v>
      </c>
      <c r="D1808" s="57">
        <v>1728749.43</v>
      </c>
      <c r="E1808" s="58">
        <v>1543215.55</v>
      </c>
      <c r="F1808" s="82">
        <f>D1808-E1808</f>
        <v>185533.87999999989</v>
      </c>
    </row>
    <row r="1809" spans="1:6" ht="24.75" x14ac:dyDescent="0.25">
      <c r="A1809" s="61">
        <v>2</v>
      </c>
      <c r="B1809" s="61">
        <v>11121</v>
      </c>
      <c r="C1809" s="96" t="s">
        <v>108</v>
      </c>
      <c r="D1809" s="57">
        <v>109222.99</v>
      </c>
      <c r="E1809" s="58">
        <v>114266.31</v>
      </c>
      <c r="F1809" s="82">
        <f t="shared" ref="F1809:F1814" si="152">D1809-E1809</f>
        <v>-5043.3199999999924</v>
      </c>
    </row>
    <row r="1810" spans="1:6" ht="24.75" x14ac:dyDescent="0.25">
      <c r="A1810" s="61">
        <v>3</v>
      </c>
      <c r="B1810" s="61">
        <v>11131</v>
      </c>
      <c r="C1810" s="96" t="s">
        <v>109</v>
      </c>
      <c r="D1810" s="57">
        <v>103811.87</v>
      </c>
      <c r="E1810" s="58">
        <v>95259.74</v>
      </c>
      <c r="F1810" s="82">
        <f t="shared" si="152"/>
        <v>8552.1299999999901</v>
      </c>
    </row>
    <row r="1811" spans="1:6" x14ac:dyDescent="0.25">
      <c r="A1811" s="61">
        <v>4</v>
      </c>
      <c r="B1811" s="61">
        <v>11151</v>
      </c>
      <c r="C1811" s="96" t="s">
        <v>110</v>
      </c>
      <c r="D1811" s="57">
        <v>5771.96</v>
      </c>
      <c r="E1811" s="58">
        <v>5070.7</v>
      </c>
      <c r="F1811" s="82">
        <f t="shared" si="152"/>
        <v>701.26000000000022</v>
      </c>
    </row>
    <row r="1812" spans="1:6" x14ac:dyDescent="0.25">
      <c r="A1812" s="61">
        <v>5</v>
      </c>
      <c r="B1812" s="61">
        <v>11152</v>
      </c>
      <c r="C1812" s="96" t="s">
        <v>114</v>
      </c>
      <c r="D1812" s="57"/>
      <c r="E1812" s="58">
        <v>0</v>
      </c>
      <c r="F1812" s="82">
        <f t="shared" si="152"/>
        <v>0</v>
      </c>
    </row>
    <row r="1813" spans="1:6" x14ac:dyDescent="0.25">
      <c r="A1813" s="61">
        <v>6</v>
      </c>
      <c r="B1813" s="61">
        <v>11211</v>
      </c>
      <c r="C1813" s="96" t="s">
        <v>111</v>
      </c>
      <c r="D1813" s="57">
        <v>94188.52</v>
      </c>
      <c r="E1813" s="58">
        <v>79940.88</v>
      </c>
      <c r="F1813" s="82">
        <f t="shared" si="152"/>
        <v>14247.64</v>
      </c>
    </row>
    <row r="1814" spans="1:6" ht="24.75" x14ac:dyDescent="0.25">
      <c r="A1814" s="61">
        <v>7</v>
      </c>
      <c r="B1814" s="61">
        <v>11311</v>
      </c>
      <c r="C1814" s="96" t="s">
        <v>112</v>
      </c>
      <c r="D1814" s="57">
        <v>103811.87</v>
      </c>
      <c r="E1814" s="58">
        <v>95259.74</v>
      </c>
      <c r="F1814" s="82">
        <f t="shared" si="152"/>
        <v>8552.1299999999901</v>
      </c>
    </row>
    <row r="1815" spans="1:6" ht="24.75" x14ac:dyDescent="0.25">
      <c r="A1815" s="61">
        <v>8</v>
      </c>
      <c r="B1815" s="61">
        <v>11411</v>
      </c>
      <c r="C1815" s="96" t="s">
        <v>115</v>
      </c>
      <c r="D1815" s="57"/>
      <c r="E1815" s="58">
        <v>0</v>
      </c>
      <c r="F1815" s="82">
        <f>D1815-E1815</f>
        <v>0</v>
      </c>
    </row>
    <row r="1816" spans="1:6" x14ac:dyDescent="0.25">
      <c r="A1816" s="61">
        <v>9</v>
      </c>
      <c r="B1816" s="61">
        <v>11416</v>
      </c>
      <c r="C1816" s="96" t="s">
        <v>116</v>
      </c>
      <c r="D1816" s="57"/>
      <c r="E1816" s="58">
        <v>0</v>
      </c>
      <c r="F1816" s="82">
        <f>D1816-E1816</f>
        <v>0</v>
      </c>
    </row>
    <row r="1817" spans="1:6" ht="24.75" x14ac:dyDescent="0.25">
      <c r="A1817" s="61">
        <v>10</v>
      </c>
      <c r="B1817" s="61">
        <v>11418</v>
      </c>
      <c r="C1817" s="96" t="s">
        <v>124</v>
      </c>
      <c r="D1817" s="57"/>
      <c r="E1817" s="58">
        <v>0</v>
      </c>
      <c r="F1817" s="82">
        <f>D1817-E1817</f>
        <v>0</v>
      </c>
    </row>
    <row r="1818" spans="1:6" ht="36.75" x14ac:dyDescent="0.25">
      <c r="A1818" s="61">
        <v>11</v>
      </c>
      <c r="B1818" s="61">
        <v>11431</v>
      </c>
      <c r="C1818" s="96" t="s">
        <v>117</v>
      </c>
      <c r="D1818" s="57">
        <v>33860.800000000003</v>
      </c>
      <c r="E1818" s="58">
        <v>67390.820000000007</v>
      </c>
      <c r="F1818" s="82">
        <f>D1818-E1818</f>
        <v>-33530.020000000004</v>
      </c>
    </row>
    <row r="1819" spans="1:6" x14ac:dyDescent="0.25">
      <c r="A1819" s="61">
        <v>12</v>
      </c>
      <c r="B1819" s="61">
        <v>11611</v>
      </c>
      <c r="C1819" s="96" t="s">
        <v>113</v>
      </c>
      <c r="D1819" s="57"/>
      <c r="E1819" s="58">
        <v>0</v>
      </c>
      <c r="F1819" s="82">
        <f t="shared" ref="F1819:F1820" si="153">D1819-E1819</f>
        <v>0</v>
      </c>
    </row>
    <row r="1820" spans="1:6" ht="24.75" x14ac:dyDescent="0.25">
      <c r="A1820" s="54">
        <v>13</v>
      </c>
      <c r="B1820" s="54">
        <v>11900</v>
      </c>
      <c r="C1820" s="98" t="s">
        <v>34</v>
      </c>
      <c r="D1820" s="57">
        <v>0</v>
      </c>
      <c r="E1820" s="58">
        <v>0</v>
      </c>
      <c r="F1820" s="82">
        <f t="shared" si="153"/>
        <v>0</v>
      </c>
    </row>
    <row r="1821" spans="1:6" x14ac:dyDescent="0.25">
      <c r="A1821" s="59"/>
      <c r="B1821" s="59" t="s">
        <v>35</v>
      </c>
      <c r="C1821" s="97" t="s">
        <v>36</v>
      </c>
      <c r="D1821" s="60">
        <f>SUM(D1808:D1820)</f>
        <v>2179417.44</v>
      </c>
      <c r="E1821" s="60">
        <f>SUM(E1808:E1820)</f>
        <v>2000403.7400000002</v>
      </c>
      <c r="F1821" s="60">
        <f>SUM(F1808:F1820)</f>
        <v>179013.6999999999</v>
      </c>
    </row>
    <row r="1822" spans="1:6" ht="24.75" x14ac:dyDescent="0.25">
      <c r="A1822" s="61">
        <v>13</v>
      </c>
      <c r="B1822" s="61">
        <v>13140</v>
      </c>
      <c r="C1822" s="96" t="s">
        <v>125</v>
      </c>
      <c r="D1822" s="57"/>
      <c r="E1822" s="58">
        <v>0</v>
      </c>
      <c r="F1822" s="82">
        <f t="shared" ref="F1822:F1871" si="154">D1822-E1822</f>
        <v>0</v>
      </c>
    </row>
    <row r="1823" spans="1:6" ht="36.75" x14ac:dyDescent="0.25">
      <c r="A1823" s="61">
        <v>14</v>
      </c>
      <c r="B1823" s="61">
        <v>13141</v>
      </c>
      <c r="C1823" s="96" t="s">
        <v>163</v>
      </c>
      <c r="D1823" s="57"/>
      <c r="E1823" s="58">
        <v>0</v>
      </c>
      <c r="F1823" s="82">
        <f t="shared" si="154"/>
        <v>0</v>
      </c>
    </row>
    <row r="1824" spans="1:6" x14ac:dyDescent="0.25">
      <c r="A1824" s="61"/>
      <c r="B1824" s="61">
        <v>13142</v>
      </c>
      <c r="C1824" s="89" t="s">
        <v>126</v>
      </c>
      <c r="D1824" s="57"/>
      <c r="E1824" s="58">
        <v>0</v>
      </c>
      <c r="F1824" s="82">
        <f t="shared" si="154"/>
        <v>0</v>
      </c>
    </row>
    <row r="1825" spans="1:6" ht="36.75" x14ac:dyDescent="0.25">
      <c r="A1825" s="61">
        <v>15</v>
      </c>
      <c r="B1825" s="61">
        <v>13143</v>
      </c>
      <c r="C1825" s="96" t="s">
        <v>127</v>
      </c>
      <c r="D1825" s="57"/>
      <c r="E1825" s="58">
        <v>0</v>
      </c>
      <c r="F1825" s="82">
        <f t="shared" si="154"/>
        <v>0</v>
      </c>
    </row>
    <row r="1826" spans="1:6" x14ac:dyDescent="0.25">
      <c r="A1826" s="61">
        <v>16</v>
      </c>
      <c r="B1826" s="61">
        <v>13310</v>
      </c>
      <c r="C1826" s="96" t="s">
        <v>37</v>
      </c>
      <c r="D1826" s="57"/>
      <c r="E1826" s="58">
        <v>0</v>
      </c>
      <c r="F1826" s="82">
        <f t="shared" si="154"/>
        <v>0</v>
      </c>
    </row>
    <row r="1827" spans="1:6" x14ac:dyDescent="0.25">
      <c r="A1827" s="61">
        <v>17</v>
      </c>
      <c r="B1827" s="61">
        <v>13320</v>
      </c>
      <c r="C1827" s="96" t="s">
        <v>38</v>
      </c>
      <c r="D1827" s="57"/>
      <c r="E1827" s="58">
        <v>0</v>
      </c>
      <c r="F1827" s="82">
        <f t="shared" si="154"/>
        <v>0</v>
      </c>
    </row>
    <row r="1828" spans="1:6" x14ac:dyDescent="0.25">
      <c r="A1828" s="61">
        <v>18</v>
      </c>
      <c r="B1828" s="61">
        <v>13330</v>
      </c>
      <c r="C1828" s="96" t="s">
        <v>39</v>
      </c>
      <c r="D1828" s="57"/>
      <c r="E1828" s="58">
        <v>0</v>
      </c>
      <c r="F1828" s="82">
        <f t="shared" si="154"/>
        <v>0</v>
      </c>
    </row>
    <row r="1829" spans="1:6" ht="24.75" x14ac:dyDescent="0.25">
      <c r="A1829" s="61">
        <v>19</v>
      </c>
      <c r="B1829" s="61">
        <v>13430</v>
      </c>
      <c r="C1829" s="96" t="s">
        <v>89</v>
      </c>
      <c r="D1829" s="57"/>
      <c r="E1829" s="58">
        <v>0</v>
      </c>
      <c r="F1829" s="82">
        <f t="shared" si="154"/>
        <v>0</v>
      </c>
    </row>
    <row r="1830" spans="1:6" ht="36.75" x14ac:dyDescent="0.25">
      <c r="A1830" s="61">
        <v>20</v>
      </c>
      <c r="B1830" s="61">
        <v>13445</v>
      </c>
      <c r="C1830" s="96" t="s">
        <v>96</v>
      </c>
      <c r="D1830" s="57"/>
      <c r="E1830" s="58">
        <v>0</v>
      </c>
      <c r="F1830" s="82">
        <f t="shared" si="154"/>
        <v>0</v>
      </c>
    </row>
    <row r="1831" spans="1:6" ht="24.75" x14ac:dyDescent="0.25">
      <c r="A1831" s="61">
        <v>21</v>
      </c>
      <c r="B1831" s="61">
        <v>13450</v>
      </c>
      <c r="C1831" s="96" t="s">
        <v>40</v>
      </c>
      <c r="D1831" s="57">
        <v>1402.59</v>
      </c>
      <c r="E1831" s="58">
        <v>3137.77</v>
      </c>
      <c r="F1831" s="82">
        <f t="shared" si="154"/>
        <v>-1735.18</v>
      </c>
    </row>
    <row r="1832" spans="1:6" x14ac:dyDescent="0.25">
      <c r="A1832" s="61">
        <v>22</v>
      </c>
      <c r="B1832" s="61">
        <v>13460</v>
      </c>
      <c r="C1832" s="96" t="s">
        <v>41</v>
      </c>
      <c r="D1832" s="57">
        <v>667.5</v>
      </c>
      <c r="E1832" s="58">
        <v>23297.34</v>
      </c>
      <c r="F1832" s="82">
        <f t="shared" si="154"/>
        <v>-22629.84</v>
      </c>
    </row>
    <row r="1833" spans="1:6" x14ac:dyDescent="0.25">
      <c r="A1833" s="61">
        <v>23</v>
      </c>
      <c r="B1833" s="61">
        <v>13470</v>
      </c>
      <c r="C1833" s="96" t="s">
        <v>42</v>
      </c>
      <c r="D1833" s="57">
        <v>1500</v>
      </c>
      <c r="E1833" s="58">
        <v>3100</v>
      </c>
      <c r="F1833" s="82">
        <f t="shared" si="154"/>
        <v>-1600</v>
      </c>
    </row>
    <row r="1834" spans="1:6" ht="24.75" x14ac:dyDescent="0.25">
      <c r="A1834" s="61">
        <v>24</v>
      </c>
      <c r="B1834" s="61">
        <v>13475</v>
      </c>
      <c r="C1834" s="96" t="s">
        <v>97</v>
      </c>
      <c r="D1834" s="57"/>
      <c r="E1834" s="58">
        <v>0</v>
      </c>
      <c r="F1834" s="82">
        <f t="shared" si="154"/>
        <v>0</v>
      </c>
    </row>
    <row r="1835" spans="1:6" x14ac:dyDescent="0.25">
      <c r="A1835" s="61">
        <v>25</v>
      </c>
      <c r="B1835" s="61">
        <v>13480</v>
      </c>
      <c r="C1835" s="96" t="s">
        <v>43</v>
      </c>
      <c r="D1835" s="57"/>
      <c r="E1835" s="58">
        <v>0</v>
      </c>
      <c r="F1835" s="82">
        <f t="shared" si="154"/>
        <v>0</v>
      </c>
    </row>
    <row r="1836" spans="1:6" x14ac:dyDescent="0.25">
      <c r="A1836" s="61">
        <v>26</v>
      </c>
      <c r="B1836" s="61">
        <v>13501</v>
      </c>
      <c r="C1836" s="96" t="s">
        <v>44</v>
      </c>
      <c r="D1836" s="57"/>
      <c r="E1836" s="58">
        <v>4556</v>
      </c>
      <c r="F1836" s="82">
        <f t="shared" si="154"/>
        <v>-4556</v>
      </c>
    </row>
    <row r="1837" spans="1:6" x14ac:dyDescent="0.25">
      <c r="A1837" s="61">
        <v>27</v>
      </c>
      <c r="B1837" s="61">
        <v>13503</v>
      </c>
      <c r="C1837" s="96" t="s">
        <v>98</v>
      </c>
      <c r="D1837" s="57"/>
      <c r="E1837" s="58">
        <v>0</v>
      </c>
      <c r="F1837" s="82">
        <f t="shared" si="154"/>
        <v>0</v>
      </c>
    </row>
    <row r="1838" spans="1:6" x14ac:dyDescent="0.25">
      <c r="A1838" s="61"/>
      <c r="B1838" s="54">
        <v>13504</v>
      </c>
      <c r="C1838" s="54" t="s">
        <v>128</v>
      </c>
      <c r="D1838" s="57"/>
      <c r="E1838" s="58">
        <v>2508.1</v>
      </c>
      <c r="F1838" s="82">
        <f t="shared" si="154"/>
        <v>-2508.1</v>
      </c>
    </row>
    <row r="1839" spans="1:6" x14ac:dyDescent="0.25">
      <c r="A1839" s="61">
        <v>28</v>
      </c>
      <c r="B1839" s="61">
        <v>13509</v>
      </c>
      <c r="C1839" s="96" t="s">
        <v>45</v>
      </c>
      <c r="D1839" s="57"/>
      <c r="E1839" s="58">
        <v>360</v>
      </c>
      <c r="F1839" s="82">
        <f t="shared" si="154"/>
        <v>-360</v>
      </c>
    </row>
    <row r="1840" spans="1:6" x14ac:dyDescent="0.25">
      <c r="A1840" s="61">
        <v>29</v>
      </c>
      <c r="B1840" s="61">
        <v>13511</v>
      </c>
      <c r="C1840" s="96" t="s">
        <v>129</v>
      </c>
      <c r="D1840" s="57">
        <v>17866.400000000001</v>
      </c>
      <c r="E1840" s="58">
        <v>11630.7</v>
      </c>
      <c r="F1840" s="82">
        <f t="shared" si="154"/>
        <v>6235.7000000000007</v>
      </c>
    </row>
    <row r="1841" spans="1:6" ht="24.75" x14ac:dyDescent="0.25">
      <c r="A1841" s="61"/>
      <c r="B1841" s="61">
        <v>13512</v>
      </c>
      <c r="C1841" s="96" t="s">
        <v>179</v>
      </c>
      <c r="D1841" s="57"/>
      <c r="E1841" s="58">
        <v>0</v>
      </c>
      <c r="F1841" s="82">
        <f t="shared" si="154"/>
        <v>0</v>
      </c>
    </row>
    <row r="1842" spans="1:6" x14ac:dyDescent="0.25">
      <c r="A1842" s="61">
        <v>30</v>
      </c>
      <c r="B1842" s="61">
        <v>13610</v>
      </c>
      <c r="C1842" s="96" t="s">
        <v>46</v>
      </c>
      <c r="D1842" s="57">
        <v>3276.29</v>
      </c>
      <c r="E1842" s="58">
        <v>6234.07</v>
      </c>
      <c r="F1842" s="82">
        <f t="shared" si="154"/>
        <v>-2957.7799999999997</v>
      </c>
    </row>
    <row r="1843" spans="1:6" ht="24.75" x14ac:dyDescent="0.25">
      <c r="A1843" s="61">
        <v>31</v>
      </c>
      <c r="B1843" s="61">
        <v>13611</v>
      </c>
      <c r="C1843" s="96" t="s">
        <v>99</v>
      </c>
      <c r="D1843" s="57"/>
      <c r="E1843" s="58">
        <v>0</v>
      </c>
      <c r="F1843" s="82">
        <f t="shared" si="154"/>
        <v>0</v>
      </c>
    </row>
    <row r="1844" spans="1:6" ht="24.75" x14ac:dyDescent="0.25">
      <c r="A1844" s="61">
        <v>32</v>
      </c>
      <c r="B1844" s="61">
        <v>13620</v>
      </c>
      <c r="C1844" s="96" t="s">
        <v>47</v>
      </c>
      <c r="D1844" s="57">
        <v>1400</v>
      </c>
      <c r="E1844" s="58">
        <v>889.05</v>
      </c>
      <c r="F1844" s="82">
        <f t="shared" si="154"/>
        <v>510.95000000000005</v>
      </c>
    </row>
    <row r="1845" spans="1:6" x14ac:dyDescent="0.25">
      <c r="A1845" s="61">
        <v>33</v>
      </c>
      <c r="B1845" s="61">
        <v>13630</v>
      </c>
      <c r="C1845" s="96" t="s">
        <v>48</v>
      </c>
      <c r="D1845" s="57"/>
      <c r="E1845" s="58">
        <v>0</v>
      </c>
      <c r="F1845" s="82">
        <f t="shared" si="154"/>
        <v>0</v>
      </c>
    </row>
    <row r="1846" spans="1:6" x14ac:dyDescent="0.25">
      <c r="A1846" s="61">
        <v>34</v>
      </c>
      <c r="B1846" s="61">
        <v>13640</v>
      </c>
      <c r="C1846" s="96" t="s">
        <v>49</v>
      </c>
      <c r="D1846" s="57">
        <v>9426.39</v>
      </c>
      <c r="E1846" s="58">
        <v>6403.15</v>
      </c>
      <c r="F1846" s="82">
        <f t="shared" si="154"/>
        <v>3023.24</v>
      </c>
    </row>
    <row r="1847" spans="1:6" x14ac:dyDescent="0.25">
      <c r="A1847" s="61">
        <v>35</v>
      </c>
      <c r="B1847" s="61">
        <v>13720</v>
      </c>
      <c r="C1847" s="96" t="s">
        <v>50</v>
      </c>
      <c r="D1847" s="57">
        <v>8539.7000000000007</v>
      </c>
      <c r="E1847" s="58">
        <v>3994.09</v>
      </c>
      <c r="F1847" s="82">
        <f t="shared" si="154"/>
        <v>4545.6100000000006</v>
      </c>
    </row>
    <row r="1848" spans="1:6" x14ac:dyDescent="0.25">
      <c r="A1848" s="61">
        <v>36</v>
      </c>
      <c r="B1848" s="61">
        <v>13760</v>
      </c>
      <c r="C1848" s="96" t="s">
        <v>51</v>
      </c>
      <c r="D1848" s="57">
        <v>41166.85</v>
      </c>
      <c r="E1848" s="58">
        <v>19090</v>
      </c>
      <c r="F1848" s="82">
        <f t="shared" si="154"/>
        <v>22076.85</v>
      </c>
    </row>
    <row r="1849" spans="1:6" ht="24.75" x14ac:dyDescent="0.25">
      <c r="A1849" s="61">
        <v>37</v>
      </c>
      <c r="B1849" s="61">
        <v>13780</v>
      </c>
      <c r="C1849" s="96" t="s">
        <v>164</v>
      </c>
      <c r="D1849" s="57">
        <v>218.44</v>
      </c>
      <c r="E1849" s="58">
        <v>109.86</v>
      </c>
      <c r="F1849" s="82">
        <f t="shared" si="154"/>
        <v>108.58</v>
      </c>
    </row>
    <row r="1850" spans="1:6" ht="24.75" x14ac:dyDescent="0.25">
      <c r="A1850" s="61">
        <v>38</v>
      </c>
      <c r="B1850" s="61">
        <v>13810</v>
      </c>
      <c r="C1850" s="96" t="s">
        <v>165</v>
      </c>
      <c r="D1850" s="57"/>
      <c r="E1850" s="58">
        <v>0</v>
      </c>
      <c r="F1850" s="82">
        <f t="shared" si="154"/>
        <v>0</v>
      </c>
    </row>
    <row r="1851" spans="1:6" x14ac:dyDescent="0.25">
      <c r="A1851" s="61">
        <v>39</v>
      </c>
      <c r="B1851" s="61">
        <v>13820</v>
      </c>
      <c r="C1851" s="96" t="s">
        <v>90</v>
      </c>
      <c r="D1851" s="57">
        <v>0</v>
      </c>
      <c r="E1851" s="58">
        <v>0</v>
      </c>
      <c r="F1851" s="82">
        <f t="shared" si="154"/>
        <v>0</v>
      </c>
    </row>
    <row r="1852" spans="1:6" x14ac:dyDescent="0.25">
      <c r="A1852" s="61">
        <v>40</v>
      </c>
      <c r="B1852" s="61">
        <v>13950</v>
      </c>
      <c r="C1852" s="96" t="s">
        <v>52</v>
      </c>
      <c r="D1852" s="57"/>
      <c r="E1852" s="58">
        <v>0</v>
      </c>
      <c r="F1852" s="82">
        <f t="shared" si="154"/>
        <v>0</v>
      </c>
    </row>
    <row r="1853" spans="1:6" x14ac:dyDescent="0.25">
      <c r="A1853" s="61">
        <v>41</v>
      </c>
      <c r="B1853" s="61">
        <v>13951</v>
      </c>
      <c r="C1853" s="96" t="s">
        <v>52</v>
      </c>
      <c r="D1853" s="57"/>
      <c r="E1853" s="58">
        <v>0</v>
      </c>
      <c r="F1853" s="82">
        <f t="shared" si="154"/>
        <v>0</v>
      </c>
    </row>
    <row r="1854" spans="1:6" ht="24.75" x14ac:dyDescent="0.25">
      <c r="A1854" s="61"/>
      <c r="B1854" s="61">
        <v>13952</v>
      </c>
      <c r="C1854" s="96" t="s">
        <v>180</v>
      </c>
      <c r="D1854" s="57"/>
      <c r="E1854" s="58">
        <v>0</v>
      </c>
      <c r="F1854" s="82">
        <f t="shared" si="154"/>
        <v>0</v>
      </c>
    </row>
    <row r="1855" spans="1:6" ht="24.75" x14ac:dyDescent="0.25">
      <c r="A1855" s="61">
        <v>42</v>
      </c>
      <c r="B1855" s="61">
        <v>13954</v>
      </c>
      <c r="C1855" s="96" t="s">
        <v>100</v>
      </c>
      <c r="D1855" s="57"/>
      <c r="E1855" s="58">
        <v>0</v>
      </c>
      <c r="F1855" s="82">
        <f t="shared" si="154"/>
        <v>0</v>
      </c>
    </row>
    <row r="1856" spans="1:6" ht="24.75" x14ac:dyDescent="0.25">
      <c r="A1856" s="61">
        <v>43</v>
      </c>
      <c r="B1856" s="61">
        <v>14010</v>
      </c>
      <c r="C1856" s="96" t="s">
        <v>166</v>
      </c>
      <c r="D1856" s="57"/>
      <c r="E1856" s="58">
        <v>0</v>
      </c>
      <c r="F1856" s="82">
        <f t="shared" si="154"/>
        <v>0</v>
      </c>
    </row>
    <row r="1857" spans="1:6" ht="24.75" x14ac:dyDescent="0.25">
      <c r="A1857" s="61">
        <v>44</v>
      </c>
      <c r="B1857" s="61">
        <v>14022</v>
      </c>
      <c r="C1857" s="96" t="s">
        <v>101</v>
      </c>
      <c r="D1857" s="57"/>
      <c r="E1857" s="58">
        <v>0</v>
      </c>
      <c r="F1857" s="82">
        <f t="shared" si="154"/>
        <v>0</v>
      </c>
    </row>
    <row r="1858" spans="1:6" ht="24.75" x14ac:dyDescent="0.25">
      <c r="A1858" s="61">
        <v>45</v>
      </c>
      <c r="B1858" s="61">
        <v>14023</v>
      </c>
      <c r="C1858" s="96" t="s">
        <v>167</v>
      </c>
      <c r="D1858" s="57">
        <f>541.9+13291.1</f>
        <v>13833</v>
      </c>
      <c r="E1858" s="58">
        <v>41242.14</v>
      </c>
      <c r="F1858" s="82">
        <f t="shared" si="154"/>
        <v>-27409.14</v>
      </c>
    </row>
    <row r="1859" spans="1:6" ht="24.75" x14ac:dyDescent="0.25">
      <c r="A1859" s="61">
        <v>46</v>
      </c>
      <c r="B1859" s="61">
        <v>14024</v>
      </c>
      <c r="C1859" s="96" t="s">
        <v>53</v>
      </c>
      <c r="D1859" s="57"/>
      <c r="E1859" s="58">
        <v>0</v>
      </c>
      <c r="F1859" s="82">
        <f t="shared" si="154"/>
        <v>0</v>
      </c>
    </row>
    <row r="1860" spans="1:6" ht="24.75" x14ac:dyDescent="0.25">
      <c r="A1860" s="61">
        <v>47</v>
      </c>
      <c r="B1860" s="61">
        <v>14026</v>
      </c>
      <c r="C1860" s="96" t="s">
        <v>168</v>
      </c>
      <c r="D1860" s="57"/>
      <c r="E1860" s="58">
        <v>0</v>
      </c>
      <c r="F1860" s="82">
        <f t="shared" si="154"/>
        <v>0</v>
      </c>
    </row>
    <row r="1861" spans="1:6" ht="24.75" x14ac:dyDescent="0.25">
      <c r="A1861" s="61"/>
      <c r="B1861" s="54">
        <v>14027</v>
      </c>
      <c r="C1861" s="98" t="s">
        <v>181</v>
      </c>
      <c r="D1861" s="57"/>
      <c r="E1861" s="58">
        <v>0</v>
      </c>
      <c r="F1861" s="82">
        <f t="shared" si="154"/>
        <v>0</v>
      </c>
    </row>
    <row r="1862" spans="1:6" x14ac:dyDescent="0.25">
      <c r="A1862" s="61"/>
      <c r="B1862" s="54">
        <v>14030</v>
      </c>
      <c r="C1862" s="54" t="s">
        <v>130</v>
      </c>
      <c r="D1862" s="57"/>
      <c r="E1862" s="58">
        <v>0</v>
      </c>
      <c r="F1862" s="82">
        <f t="shared" si="154"/>
        <v>0</v>
      </c>
    </row>
    <row r="1863" spans="1:6" ht="24.75" x14ac:dyDescent="0.25">
      <c r="A1863" s="61">
        <v>48</v>
      </c>
      <c r="B1863" s="61">
        <v>14032</v>
      </c>
      <c r="C1863" s="96" t="s">
        <v>178</v>
      </c>
      <c r="D1863" s="57"/>
      <c r="E1863" s="58">
        <v>0</v>
      </c>
      <c r="F1863" s="82">
        <f t="shared" si="154"/>
        <v>0</v>
      </c>
    </row>
    <row r="1864" spans="1:6" x14ac:dyDescent="0.25">
      <c r="A1864" s="61">
        <v>49</v>
      </c>
      <c r="B1864" s="61">
        <v>14040</v>
      </c>
      <c r="C1864" s="96" t="s">
        <v>54</v>
      </c>
      <c r="D1864" s="57"/>
      <c r="E1864" s="58">
        <v>49.5</v>
      </c>
      <c r="F1864" s="82">
        <f t="shared" si="154"/>
        <v>-49.5</v>
      </c>
    </row>
    <row r="1865" spans="1:6" x14ac:dyDescent="0.25">
      <c r="A1865" s="61">
        <v>50</v>
      </c>
      <c r="B1865" s="61">
        <v>14050</v>
      </c>
      <c r="C1865" s="96" t="s">
        <v>55</v>
      </c>
      <c r="D1865" s="57">
        <v>11859.5</v>
      </c>
      <c r="E1865" s="58">
        <v>0</v>
      </c>
      <c r="F1865" s="82">
        <f t="shared" si="154"/>
        <v>11859.5</v>
      </c>
    </row>
    <row r="1866" spans="1:6" ht="36.75" x14ac:dyDescent="0.25">
      <c r="A1866" s="61">
        <v>51</v>
      </c>
      <c r="B1866" s="61">
        <v>14060</v>
      </c>
      <c r="C1866" s="96" t="s">
        <v>102</v>
      </c>
      <c r="D1866" s="57"/>
      <c r="E1866" s="58">
        <v>0</v>
      </c>
      <c r="F1866" s="82">
        <f t="shared" si="154"/>
        <v>0</v>
      </c>
    </row>
    <row r="1867" spans="1:6" x14ac:dyDescent="0.25">
      <c r="A1867" s="61">
        <v>52</v>
      </c>
      <c r="B1867" s="61">
        <v>14210</v>
      </c>
      <c r="C1867" s="96" t="s">
        <v>56</v>
      </c>
      <c r="D1867" s="57"/>
      <c r="E1867" s="58">
        <v>0</v>
      </c>
      <c r="F1867" s="82">
        <f t="shared" si="154"/>
        <v>0</v>
      </c>
    </row>
    <row r="1868" spans="1:6" ht="24.75" x14ac:dyDescent="0.25">
      <c r="A1868" s="61">
        <v>53</v>
      </c>
      <c r="B1868" s="55">
        <v>14230</v>
      </c>
      <c r="C1868" s="96" t="s">
        <v>57</v>
      </c>
      <c r="D1868" s="57"/>
      <c r="E1868" s="58">
        <v>0</v>
      </c>
      <c r="F1868" s="82">
        <f t="shared" si="154"/>
        <v>0</v>
      </c>
    </row>
    <row r="1869" spans="1:6" ht="24.75" x14ac:dyDescent="0.25">
      <c r="A1869" s="61">
        <v>54</v>
      </c>
      <c r="B1869" s="61">
        <v>14310</v>
      </c>
      <c r="C1869" s="96" t="s">
        <v>103</v>
      </c>
      <c r="D1869" s="57"/>
      <c r="E1869" s="58">
        <v>0</v>
      </c>
      <c r="F1869" s="82">
        <f t="shared" si="154"/>
        <v>0</v>
      </c>
    </row>
    <row r="1870" spans="1:6" x14ac:dyDescent="0.25">
      <c r="A1870" s="54"/>
      <c r="B1870" s="54">
        <v>14410</v>
      </c>
      <c r="C1870" s="61" t="s">
        <v>58</v>
      </c>
      <c r="D1870" s="57"/>
      <c r="E1870" s="58">
        <v>0</v>
      </c>
      <c r="F1870" s="82">
        <f t="shared" si="154"/>
        <v>0</v>
      </c>
    </row>
    <row r="1871" spans="1:6" x14ac:dyDescent="0.25">
      <c r="A1871" s="54"/>
      <c r="B1871" s="54">
        <v>14415</v>
      </c>
      <c r="C1871" s="61" t="s">
        <v>182</v>
      </c>
      <c r="D1871" s="57"/>
      <c r="E1871" s="58">
        <v>0</v>
      </c>
      <c r="F1871" s="82">
        <f t="shared" si="154"/>
        <v>0</v>
      </c>
    </row>
    <row r="1872" spans="1:6" x14ac:dyDescent="0.25">
      <c r="A1872" s="59"/>
      <c r="B1872" s="59" t="s">
        <v>59</v>
      </c>
      <c r="C1872" s="97" t="s">
        <v>60</v>
      </c>
      <c r="D1872" s="60">
        <f>SUM(D1822:D1871)</f>
        <v>111156.66</v>
      </c>
      <c r="E1872" s="60">
        <f>SUM(E1822:E1871)</f>
        <v>126601.77</v>
      </c>
      <c r="F1872" s="60">
        <f>SUM(F1822:F1869)</f>
        <v>-15445.11</v>
      </c>
    </row>
    <row r="1873" spans="1:6" x14ac:dyDescent="0.25">
      <c r="A1873" s="134">
        <v>55</v>
      </c>
      <c r="B1873" s="135">
        <v>13210</v>
      </c>
      <c r="C1873" s="136" t="s">
        <v>61</v>
      </c>
      <c r="D1873" s="169"/>
      <c r="E1873" s="58">
        <v>0</v>
      </c>
      <c r="F1873" s="137">
        <f>D1873-E1873</f>
        <v>0</v>
      </c>
    </row>
    <row r="1874" spans="1:6" x14ac:dyDescent="0.25">
      <c r="A1874" s="138">
        <v>56</v>
      </c>
      <c r="B1874" s="139">
        <v>13220</v>
      </c>
      <c r="C1874" s="140" t="s">
        <v>62</v>
      </c>
      <c r="D1874" s="170"/>
      <c r="E1874" s="58">
        <v>0</v>
      </c>
      <c r="F1874" s="137">
        <f t="shared" ref="F1874:F1876" si="155">D1874-E1874</f>
        <v>0</v>
      </c>
    </row>
    <row r="1875" spans="1:6" x14ac:dyDescent="0.25">
      <c r="A1875" s="134">
        <v>57</v>
      </c>
      <c r="B1875" s="135">
        <v>13230</v>
      </c>
      <c r="C1875" s="136" t="s">
        <v>63</v>
      </c>
      <c r="D1875" s="169"/>
      <c r="E1875" s="58">
        <v>0</v>
      </c>
      <c r="F1875" s="137">
        <f t="shared" si="155"/>
        <v>0</v>
      </c>
    </row>
    <row r="1876" spans="1:6" x14ac:dyDescent="0.25">
      <c r="A1876" s="138">
        <v>58</v>
      </c>
      <c r="B1876" s="141">
        <v>13250</v>
      </c>
      <c r="C1876" s="140" t="s">
        <v>64</v>
      </c>
      <c r="D1876" s="171"/>
      <c r="E1876" s="58">
        <v>0</v>
      </c>
      <c r="F1876" s="137">
        <f t="shared" si="155"/>
        <v>0</v>
      </c>
    </row>
    <row r="1877" spans="1:6" x14ac:dyDescent="0.25">
      <c r="A1877" s="71"/>
      <c r="B1877" s="59" t="s">
        <v>65</v>
      </c>
      <c r="C1877" s="97" t="s">
        <v>66</v>
      </c>
      <c r="D1877" s="60">
        <f>SUM(D1873:D1876)</f>
        <v>0</v>
      </c>
      <c r="E1877" s="60">
        <f>SUM(E1873:E1876)</f>
        <v>0</v>
      </c>
      <c r="F1877" s="60">
        <f>SUM(F1873:F1876)</f>
        <v>0</v>
      </c>
    </row>
    <row r="1878" spans="1:6" x14ac:dyDescent="0.25">
      <c r="A1878" s="135">
        <v>59</v>
      </c>
      <c r="B1878" s="135">
        <v>21110</v>
      </c>
      <c r="C1878" s="135" t="s">
        <v>123</v>
      </c>
      <c r="D1878" s="57"/>
      <c r="E1878" s="58">
        <v>0</v>
      </c>
      <c r="F1878" s="137">
        <f t="shared" ref="F1878:F1881" si="156">D1878-E1878</f>
        <v>0</v>
      </c>
    </row>
    <row r="1879" spans="1:6" x14ac:dyDescent="0.25">
      <c r="A1879" s="135"/>
      <c r="B1879" s="135">
        <v>21200</v>
      </c>
      <c r="C1879" s="135" t="s">
        <v>67</v>
      </c>
      <c r="D1879" s="57"/>
      <c r="E1879" s="58">
        <v>0</v>
      </c>
      <c r="F1879" s="137">
        <f t="shared" si="156"/>
        <v>0</v>
      </c>
    </row>
    <row r="1880" spans="1:6" ht="24.75" x14ac:dyDescent="0.25">
      <c r="A1880" s="135">
        <v>59</v>
      </c>
      <c r="B1880" s="135">
        <v>22202</v>
      </c>
      <c r="C1880" s="136" t="s">
        <v>104</v>
      </c>
      <c r="D1880" s="57"/>
      <c r="E1880" s="58">
        <v>0</v>
      </c>
      <c r="F1880" s="137">
        <f t="shared" si="156"/>
        <v>0</v>
      </c>
    </row>
    <row r="1881" spans="1:6" x14ac:dyDescent="0.25">
      <c r="A1881" s="135">
        <v>60</v>
      </c>
      <c r="B1881" s="135">
        <v>22300</v>
      </c>
      <c r="C1881" s="136" t="s">
        <v>169</v>
      </c>
      <c r="D1881" s="57"/>
      <c r="E1881" s="58">
        <v>0</v>
      </c>
      <c r="F1881" s="137">
        <f t="shared" si="156"/>
        <v>0</v>
      </c>
    </row>
    <row r="1882" spans="1:6" ht="24.75" x14ac:dyDescent="0.25">
      <c r="A1882" s="59"/>
      <c r="B1882" s="59" t="s">
        <v>68</v>
      </c>
      <c r="C1882" s="97" t="s">
        <v>69</v>
      </c>
      <c r="D1882" s="60">
        <f>SUM(D1878:D1881)</f>
        <v>0</v>
      </c>
      <c r="E1882" s="60">
        <f>SUM(E1878:E1881)</f>
        <v>0</v>
      </c>
      <c r="F1882" s="60">
        <f>SUM(F1878:F1881)</f>
        <v>0</v>
      </c>
    </row>
    <row r="1883" spans="1:6" x14ac:dyDescent="0.25">
      <c r="A1883" s="142">
        <v>61</v>
      </c>
      <c r="B1883" s="142">
        <v>31110</v>
      </c>
      <c r="C1883" s="140" t="s">
        <v>131</v>
      </c>
      <c r="D1883" s="64"/>
      <c r="E1883" s="58">
        <v>0</v>
      </c>
      <c r="F1883" s="137">
        <f t="shared" ref="F1883:F1886" si="157">D1883-E1883</f>
        <v>0</v>
      </c>
    </row>
    <row r="1884" spans="1:6" x14ac:dyDescent="0.25">
      <c r="A1884" s="142">
        <v>62</v>
      </c>
      <c r="B1884" s="142">
        <v>31121</v>
      </c>
      <c r="C1884" s="140" t="s">
        <v>70</v>
      </c>
      <c r="D1884" s="64"/>
      <c r="E1884" s="58">
        <v>2995</v>
      </c>
      <c r="F1884" s="137">
        <f t="shared" si="157"/>
        <v>-2995</v>
      </c>
    </row>
    <row r="1885" spans="1:6" x14ac:dyDescent="0.25">
      <c r="A1885" s="142">
        <v>63</v>
      </c>
      <c r="B1885" s="142">
        <v>31123</v>
      </c>
      <c r="C1885" s="140" t="s">
        <v>170</v>
      </c>
      <c r="D1885" s="64"/>
      <c r="E1885" s="58">
        <v>0</v>
      </c>
      <c r="F1885" s="137">
        <f t="shared" si="157"/>
        <v>0</v>
      </c>
    </row>
    <row r="1886" spans="1:6" x14ac:dyDescent="0.25">
      <c r="A1886" s="142">
        <v>64</v>
      </c>
      <c r="B1886" s="142">
        <v>31126</v>
      </c>
      <c r="C1886" s="140" t="s">
        <v>171</v>
      </c>
      <c r="D1886" s="57"/>
      <c r="E1886" s="58">
        <v>0</v>
      </c>
      <c r="F1886" s="137">
        <f t="shared" si="157"/>
        <v>0</v>
      </c>
    </row>
    <row r="1887" spans="1:6" x14ac:dyDescent="0.25">
      <c r="A1887" s="142"/>
      <c r="B1887" s="142">
        <v>31129</v>
      </c>
      <c r="C1887" s="140" t="s">
        <v>184</v>
      </c>
      <c r="D1887" s="57"/>
      <c r="E1887" s="58">
        <v>0</v>
      </c>
      <c r="F1887" s="137"/>
    </row>
    <row r="1888" spans="1:6" x14ac:dyDescent="0.25">
      <c r="A1888" s="142">
        <v>65</v>
      </c>
      <c r="B1888" s="142">
        <v>31230</v>
      </c>
      <c r="C1888" s="140" t="s">
        <v>71</v>
      </c>
      <c r="D1888" s="57"/>
      <c r="E1888" s="58">
        <v>0</v>
      </c>
      <c r="F1888" s="137">
        <f t="shared" ref="F1888:F1892" si="158">D1888-E1888</f>
        <v>0</v>
      </c>
    </row>
    <row r="1889" spans="1:6" x14ac:dyDescent="0.25">
      <c r="A1889" s="142">
        <v>66</v>
      </c>
      <c r="B1889" s="142">
        <v>31240</v>
      </c>
      <c r="C1889" s="140" t="s">
        <v>105</v>
      </c>
      <c r="D1889" s="57"/>
      <c r="E1889" s="58">
        <v>0</v>
      </c>
      <c r="F1889" s="137">
        <f t="shared" si="158"/>
        <v>0</v>
      </c>
    </row>
    <row r="1890" spans="1:6" x14ac:dyDescent="0.25">
      <c r="A1890" s="142">
        <v>67</v>
      </c>
      <c r="B1890" s="142">
        <v>31250</v>
      </c>
      <c r="C1890" s="140" t="s">
        <v>172</v>
      </c>
      <c r="D1890" s="57"/>
      <c r="E1890" s="58">
        <v>0</v>
      </c>
      <c r="F1890" s="137">
        <f t="shared" si="158"/>
        <v>0</v>
      </c>
    </row>
    <row r="1891" spans="1:6" x14ac:dyDescent="0.25">
      <c r="A1891" s="142">
        <v>68</v>
      </c>
      <c r="B1891" s="143">
        <v>31260</v>
      </c>
      <c r="C1891" s="144" t="s">
        <v>106</v>
      </c>
      <c r="D1891" s="57"/>
      <c r="E1891" s="58">
        <v>0</v>
      </c>
      <c r="F1891" s="137">
        <f t="shared" si="158"/>
        <v>0</v>
      </c>
    </row>
    <row r="1892" spans="1:6" ht="24.75" x14ac:dyDescent="0.25">
      <c r="A1892" s="142">
        <v>69</v>
      </c>
      <c r="B1892" s="142">
        <v>31510</v>
      </c>
      <c r="C1892" s="140" t="s">
        <v>173</v>
      </c>
      <c r="D1892" s="57"/>
      <c r="E1892" s="58">
        <v>0</v>
      </c>
      <c r="F1892" s="137">
        <f t="shared" si="158"/>
        <v>0</v>
      </c>
    </row>
    <row r="1893" spans="1:6" x14ac:dyDescent="0.25">
      <c r="A1893" s="142"/>
      <c r="B1893" s="142">
        <v>31690</v>
      </c>
      <c r="C1893" s="140" t="s">
        <v>183</v>
      </c>
      <c r="D1893" s="57"/>
      <c r="E1893" s="58">
        <v>0</v>
      </c>
      <c r="F1893" s="137"/>
    </row>
    <row r="1894" spans="1:6" x14ac:dyDescent="0.25">
      <c r="A1894" s="142">
        <v>70</v>
      </c>
      <c r="B1894" s="143">
        <v>32110</v>
      </c>
      <c r="C1894" s="145" t="s">
        <v>107</v>
      </c>
      <c r="D1894" s="57"/>
      <c r="E1894" s="58">
        <v>0</v>
      </c>
      <c r="F1894" s="137">
        <f t="shared" ref="F1894:F1898" si="159">D1894-E1894</f>
        <v>0</v>
      </c>
    </row>
    <row r="1895" spans="1:6" x14ac:dyDescent="0.25">
      <c r="A1895" s="142">
        <v>71</v>
      </c>
      <c r="B1895" s="142">
        <v>32111</v>
      </c>
      <c r="C1895" s="140" t="s">
        <v>174</v>
      </c>
      <c r="D1895" s="57"/>
      <c r="E1895" s="58">
        <v>0</v>
      </c>
      <c r="F1895" s="137">
        <f t="shared" si="159"/>
        <v>0</v>
      </c>
    </row>
    <row r="1896" spans="1:6" ht="24" x14ac:dyDescent="0.25">
      <c r="A1896" s="142">
        <v>72</v>
      </c>
      <c r="B1896" s="143">
        <v>32140</v>
      </c>
      <c r="C1896" s="145" t="s">
        <v>175</v>
      </c>
      <c r="D1896" s="57"/>
      <c r="E1896" s="58">
        <v>0</v>
      </c>
      <c r="F1896" s="137">
        <f t="shared" si="159"/>
        <v>0</v>
      </c>
    </row>
    <row r="1897" spans="1:6" ht="24" x14ac:dyDescent="0.25">
      <c r="A1897" s="142">
        <v>73</v>
      </c>
      <c r="B1897" s="143">
        <v>34000</v>
      </c>
      <c r="C1897" s="145" t="s">
        <v>132</v>
      </c>
      <c r="D1897" s="57"/>
      <c r="E1897" s="58">
        <v>0</v>
      </c>
      <c r="F1897" s="137">
        <f t="shared" si="159"/>
        <v>0</v>
      </c>
    </row>
    <row r="1898" spans="1:6" x14ac:dyDescent="0.25">
      <c r="A1898" s="59"/>
      <c r="B1898" s="59" t="s">
        <v>72</v>
      </c>
      <c r="C1898" s="97" t="s">
        <v>73</v>
      </c>
      <c r="D1898" s="60">
        <f>SUM(D1883:D1897)</f>
        <v>0</v>
      </c>
      <c r="E1898" s="60">
        <f>SUM(E1883:E1897)</f>
        <v>2995</v>
      </c>
      <c r="F1898" s="83">
        <f t="shared" si="159"/>
        <v>-2995</v>
      </c>
    </row>
    <row r="1899" spans="1:6" x14ac:dyDescent="0.25">
      <c r="A1899" s="65" t="s">
        <v>74</v>
      </c>
      <c r="B1899" s="66"/>
      <c r="C1899" s="67"/>
      <c r="D1899" s="68">
        <f>D1821+D1872+D1877+D1882+D1898</f>
        <v>2290574.1</v>
      </c>
      <c r="E1899" s="68">
        <f>E1821+E1872+E1877+E1882+E1898</f>
        <v>2130000.5100000002</v>
      </c>
      <c r="F1899" s="68">
        <f>D1899-E1899</f>
        <v>160573.58999999985</v>
      </c>
    </row>
    <row r="1901" spans="1:6" x14ac:dyDescent="0.25">
      <c r="A1901" s="131" t="s">
        <v>260</v>
      </c>
      <c r="B1901" s="132"/>
      <c r="C1901" s="132"/>
      <c r="D1901" s="132"/>
      <c r="E1901" s="132"/>
      <c r="F1901" s="133"/>
    </row>
    <row r="1902" spans="1:6" ht="36.75" x14ac:dyDescent="0.25">
      <c r="A1902" s="69" t="s">
        <v>12</v>
      </c>
      <c r="B1902" s="53" t="s">
        <v>31</v>
      </c>
      <c r="C1902" s="53" t="s">
        <v>5</v>
      </c>
      <c r="D1902" s="80" t="s">
        <v>177</v>
      </c>
      <c r="E1902" s="80" t="s">
        <v>176</v>
      </c>
      <c r="F1902" s="81" t="s">
        <v>32</v>
      </c>
    </row>
    <row r="1903" spans="1:6" x14ac:dyDescent="0.25">
      <c r="A1903" s="61">
        <v>1</v>
      </c>
      <c r="B1903" s="61">
        <v>11111</v>
      </c>
      <c r="C1903" s="96" t="s">
        <v>33</v>
      </c>
      <c r="D1903" s="57">
        <v>463186.51</v>
      </c>
      <c r="E1903" s="58">
        <f>179291.53+245346.56</f>
        <v>424638.08999999997</v>
      </c>
      <c r="F1903" s="82">
        <f>D1903-E1903</f>
        <v>38548.420000000042</v>
      </c>
    </row>
    <row r="1904" spans="1:6" ht="24.75" x14ac:dyDescent="0.25">
      <c r="A1904" s="61">
        <v>2</v>
      </c>
      <c r="B1904" s="61">
        <v>11121</v>
      </c>
      <c r="C1904" s="96" t="s">
        <v>108</v>
      </c>
      <c r="D1904" s="57">
        <v>31580.61</v>
      </c>
      <c r="E1904" s="58">
        <f>12969.61+20959.56</f>
        <v>33929.17</v>
      </c>
      <c r="F1904" s="82">
        <f t="shared" ref="F1904:F1909" si="160">D1904-E1904</f>
        <v>-2348.5599999999977</v>
      </c>
    </row>
    <row r="1905" spans="1:6" ht="24.75" x14ac:dyDescent="0.25">
      <c r="A1905" s="61">
        <v>3</v>
      </c>
      <c r="B1905" s="61">
        <v>11131</v>
      </c>
      <c r="C1905" s="96" t="s">
        <v>109</v>
      </c>
      <c r="D1905" s="57">
        <v>28497.64</v>
      </c>
      <c r="E1905" s="58">
        <f>10643.08+16317.71</f>
        <v>26960.79</v>
      </c>
      <c r="F1905" s="82">
        <f t="shared" si="160"/>
        <v>1536.8499999999985</v>
      </c>
    </row>
    <row r="1906" spans="1:6" x14ac:dyDescent="0.25">
      <c r="A1906" s="61">
        <v>4</v>
      </c>
      <c r="B1906" s="61">
        <v>11151</v>
      </c>
      <c r="C1906" s="96" t="s">
        <v>110</v>
      </c>
      <c r="D1906" s="57">
        <v>1608.39</v>
      </c>
      <c r="E1906" s="58">
        <f>345.73+812.62</f>
        <v>1158.3499999999999</v>
      </c>
      <c r="F1906" s="82">
        <f t="shared" si="160"/>
        <v>450.04000000000019</v>
      </c>
    </row>
    <row r="1907" spans="1:6" x14ac:dyDescent="0.25">
      <c r="A1907" s="61">
        <v>5</v>
      </c>
      <c r="B1907" s="61">
        <v>11152</v>
      </c>
      <c r="C1907" s="96" t="s">
        <v>114</v>
      </c>
      <c r="D1907" s="57">
        <v>100</v>
      </c>
      <c r="E1907" s="58">
        <v>0</v>
      </c>
      <c r="F1907" s="82">
        <f t="shared" si="160"/>
        <v>100</v>
      </c>
    </row>
    <row r="1908" spans="1:6" x14ac:dyDescent="0.25">
      <c r="A1908" s="61">
        <v>6</v>
      </c>
      <c r="B1908" s="61">
        <v>11211</v>
      </c>
      <c r="C1908" s="96" t="s">
        <v>111</v>
      </c>
      <c r="D1908" s="57">
        <v>28404.94</v>
      </c>
      <c r="E1908" s="58">
        <f>10402.76+15876.13</f>
        <v>26278.89</v>
      </c>
      <c r="F1908" s="82">
        <f t="shared" si="160"/>
        <v>2126.0499999999993</v>
      </c>
    </row>
    <row r="1909" spans="1:6" ht="24.75" x14ac:dyDescent="0.25">
      <c r="A1909" s="61">
        <v>7</v>
      </c>
      <c r="B1909" s="61">
        <v>11311</v>
      </c>
      <c r="C1909" s="96" t="s">
        <v>112</v>
      </c>
      <c r="D1909" s="57">
        <v>28497.64</v>
      </c>
      <c r="E1909" s="58">
        <f>10643.08+16317.71</f>
        <v>26960.79</v>
      </c>
      <c r="F1909" s="82">
        <f t="shared" si="160"/>
        <v>1536.8499999999985</v>
      </c>
    </row>
    <row r="1910" spans="1:6" ht="24.75" x14ac:dyDescent="0.25">
      <c r="A1910" s="61">
        <v>8</v>
      </c>
      <c r="B1910" s="61">
        <v>11411</v>
      </c>
      <c r="C1910" s="96" t="s">
        <v>115</v>
      </c>
      <c r="D1910" s="57"/>
      <c r="E1910" s="58">
        <v>0</v>
      </c>
      <c r="F1910" s="82">
        <f>D1910-E1910</f>
        <v>0</v>
      </c>
    </row>
    <row r="1911" spans="1:6" x14ac:dyDescent="0.25">
      <c r="A1911" s="61">
        <v>9</v>
      </c>
      <c r="B1911" s="61">
        <v>11416</v>
      </c>
      <c r="C1911" s="96" t="s">
        <v>116</v>
      </c>
      <c r="D1911" s="57"/>
      <c r="E1911" s="58">
        <v>0</v>
      </c>
      <c r="F1911" s="82">
        <f>D1911-E1911</f>
        <v>0</v>
      </c>
    </row>
    <row r="1912" spans="1:6" ht="24.75" x14ac:dyDescent="0.25">
      <c r="A1912" s="61">
        <v>10</v>
      </c>
      <c r="B1912" s="61">
        <v>11418</v>
      </c>
      <c r="C1912" s="96" t="s">
        <v>124</v>
      </c>
      <c r="D1912" s="57"/>
      <c r="E1912" s="58">
        <v>0</v>
      </c>
      <c r="F1912" s="82">
        <f>D1912-E1912</f>
        <v>0</v>
      </c>
    </row>
    <row r="1913" spans="1:6" ht="36.75" x14ac:dyDescent="0.25">
      <c r="A1913" s="61">
        <v>11</v>
      </c>
      <c r="B1913" s="61">
        <v>11431</v>
      </c>
      <c r="C1913" s="96" t="s">
        <v>117</v>
      </c>
      <c r="D1913" s="57">
        <v>19998.25</v>
      </c>
      <c r="E1913" s="58">
        <f>3048.02+27036.06</f>
        <v>30084.080000000002</v>
      </c>
      <c r="F1913" s="82">
        <f>D1913-E1913</f>
        <v>-10085.830000000002</v>
      </c>
    </row>
    <row r="1914" spans="1:6" x14ac:dyDescent="0.25">
      <c r="A1914" s="61">
        <v>12</v>
      </c>
      <c r="B1914" s="61">
        <v>11611</v>
      </c>
      <c r="C1914" s="96" t="s">
        <v>113</v>
      </c>
      <c r="D1914" s="57"/>
      <c r="E1914" s="58">
        <v>0</v>
      </c>
      <c r="F1914" s="82">
        <f t="shared" ref="F1914:F1915" si="161">D1914-E1914</f>
        <v>0</v>
      </c>
    </row>
    <row r="1915" spans="1:6" ht="24.75" x14ac:dyDescent="0.25">
      <c r="A1915" s="54">
        <v>13</v>
      </c>
      <c r="B1915" s="54">
        <v>11900</v>
      </c>
      <c r="C1915" s="98" t="s">
        <v>34</v>
      </c>
      <c r="D1915" s="57">
        <v>0</v>
      </c>
      <c r="E1915" s="58">
        <v>0</v>
      </c>
      <c r="F1915" s="82">
        <f t="shared" si="161"/>
        <v>0</v>
      </c>
    </row>
    <row r="1916" spans="1:6" x14ac:dyDescent="0.25">
      <c r="A1916" s="59"/>
      <c r="B1916" s="59" t="s">
        <v>35</v>
      </c>
      <c r="C1916" s="97" t="s">
        <v>36</v>
      </c>
      <c r="D1916" s="60">
        <f>SUM(D1903:D1915)</f>
        <v>601873.98</v>
      </c>
      <c r="E1916" s="60">
        <f>SUM(E1903:E1915)</f>
        <v>570010.15999999992</v>
      </c>
      <c r="F1916" s="60">
        <f>SUM(F1903:F1915)</f>
        <v>31863.820000000043</v>
      </c>
    </row>
    <row r="1917" spans="1:6" ht="24.75" x14ac:dyDescent="0.25">
      <c r="A1917" s="61">
        <v>13</v>
      </c>
      <c r="B1917" s="61">
        <v>13140</v>
      </c>
      <c r="C1917" s="96" t="s">
        <v>125</v>
      </c>
      <c r="D1917" s="57">
        <v>0</v>
      </c>
      <c r="E1917" s="58">
        <v>0</v>
      </c>
      <c r="F1917" s="82">
        <f t="shared" ref="F1917:F1966" si="162">D1917-E1917</f>
        <v>0</v>
      </c>
    </row>
    <row r="1918" spans="1:6" ht="36.75" x14ac:dyDescent="0.25">
      <c r="A1918" s="61">
        <v>14</v>
      </c>
      <c r="B1918" s="61">
        <v>13141</v>
      </c>
      <c r="C1918" s="96" t="s">
        <v>163</v>
      </c>
      <c r="D1918" s="57">
        <v>0</v>
      </c>
      <c r="E1918" s="58">
        <v>0</v>
      </c>
      <c r="F1918" s="82">
        <f t="shared" si="162"/>
        <v>0</v>
      </c>
    </row>
    <row r="1919" spans="1:6" x14ac:dyDescent="0.25">
      <c r="A1919" s="61"/>
      <c r="B1919" s="61">
        <v>13142</v>
      </c>
      <c r="C1919" s="89" t="s">
        <v>126</v>
      </c>
      <c r="D1919" s="57">
        <v>0</v>
      </c>
      <c r="E1919" s="58">
        <v>0</v>
      </c>
      <c r="F1919" s="82">
        <f t="shared" si="162"/>
        <v>0</v>
      </c>
    </row>
    <row r="1920" spans="1:6" ht="36.75" x14ac:dyDescent="0.25">
      <c r="A1920" s="61">
        <v>15</v>
      </c>
      <c r="B1920" s="61">
        <v>13143</v>
      </c>
      <c r="C1920" s="96" t="s">
        <v>127</v>
      </c>
      <c r="D1920" s="57"/>
      <c r="E1920" s="58">
        <v>0</v>
      </c>
      <c r="F1920" s="82">
        <f t="shared" si="162"/>
        <v>0</v>
      </c>
    </row>
    <row r="1921" spans="1:6" x14ac:dyDescent="0.25">
      <c r="A1921" s="61">
        <v>16</v>
      </c>
      <c r="B1921" s="61">
        <v>13310</v>
      </c>
      <c r="C1921" s="96" t="s">
        <v>37</v>
      </c>
      <c r="D1921" s="57"/>
      <c r="E1921" s="58">
        <v>0</v>
      </c>
      <c r="F1921" s="82">
        <f t="shared" si="162"/>
        <v>0</v>
      </c>
    </row>
    <row r="1922" spans="1:6" x14ac:dyDescent="0.25">
      <c r="A1922" s="61">
        <v>17</v>
      </c>
      <c r="B1922" s="61">
        <v>13320</v>
      </c>
      <c r="C1922" s="96" t="s">
        <v>38</v>
      </c>
      <c r="D1922" s="57"/>
      <c r="E1922" s="58">
        <v>0</v>
      </c>
      <c r="F1922" s="82">
        <f t="shared" si="162"/>
        <v>0</v>
      </c>
    </row>
    <row r="1923" spans="1:6" x14ac:dyDescent="0.25">
      <c r="A1923" s="61">
        <v>18</v>
      </c>
      <c r="B1923" s="61">
        <v>13330</v>
      </c>
      <c r="C1923" s="96" t="s">
        <v>39</v>
      </c>
      <c r="D1923" s="57"/>
      <c r="E1923" s="58">
        <v>0</v>
      </c>
      <c r="F1923" s="82">
        <f t="shared" si="162"/>
        <v>0</v>
      </c>
    </row>
    <row r="1924" spans="1:6" ht="24.75" x14ac:dyDescent="0.25">
      <c r="A1924" s="61">
        <v>19</v>
      </c>
      <c r="B1924" s="61">
        <v>13430</v>
      </c>
      <c r="C1924" s="96" t="s">
        <v>89</v>
      </c>
      <c r="D1924" s="57"/>
      <c r="E1924" s="58">
        <v>0</v>
      </c>
      <c r="F1924" s="82">
        <f t="shared" si="162"/>
        <v>0</v>
      </c>
    </row>
    <row r="1925" spans="1:6" ht="36.75" x14ac:dyDescent="0.25">
      <c r="A1925" s="61">
        <v>20</v>
      </c>
      <c r="B1925" s="61">
        <v>13445</v>
      </c>
      <c r="C1925" s="96" t="s">
        <v>96</v>
      </c>
      <c r="D1925" s="57"/>
      <c r="E1925" s="58">
        <v>0</v>
      </c>
      <c r="F1925" s="82">
        <f t="shared" si="162"/>
        <v>0</v>
      </c>
    </row>
    <row r="1926" spans="1:6" ht="24.75" x14ac:dyDescent="0.25">
      <c r="A1926" s="61">
        <v>21</v>
      </c>
      <c r="B1926" s="61">
        <v>13450</v>
      </c>
      <c r="C1926" s="96" t="s">
        <v>40</v>
      </c>
      <c r="D1926" s="57"/>
      <c r="E1926" s="58">
        <f>274.74+646.6</f>
        <v>921.34</v>
      </c>
      <c r="F1926" s="82">
        <f t="shared" si="162"/>
        <v>-921.34</v>
      </c>
    </row>
    <row r="1927" spans="1:6" x14ac:dyDescent="0.25">
      <c r="A1927" s="61">
        <v>22</v>
      </c>
      <c r="B1927" s="61">
        <v>13460</v>
      </c>
      <c r="C1927" s="96" t="s">
        <v>41</v>
      </c>
      <c r="D1927" s="57">
        <v>160</v>
      </c>
      <c r="E1927" s="58">
        <v>950</v>
      </c>
      <c r="F1927" s="82">
        <f t="shared" si="162"/>
        <v>-790</v>
      </c>
    </row>
    <row r="1928" spans="1:6" x14ac:dyDescent="0.25">
      <c r="A1928" s="61">
        <v>23</v>
      </c>
      <c r="B1928" s="61">
        <v>13470</v>
      </c>
      <c r="C1928" s="96" t="s">
        <v>42</v>
      </c>
      <c r="D1928" s="57"/>
      <c r="E1928" s="58">
        <v>100</v>
      </c>
      <c r="F1928" s="82">
        <f t="shared" si="162"/>
        <v>-100</v>
      </c>
    </row>
    <row r="1929" spans="1:6" ht="24.75" x14ac:dyDescent="0.25">
      <c r="A1929" s="61">
        <v>24</v>
      </c>
      <c r="B1929" s="61">
        <v>13475</v>
      </c>
      <c r="C1929" s="96" t="s">
        <v>97</v>
      </c>
      <c r="D1929" s="57"/>
      <c r="E1929" s="58">
        <v>0</v>
      </c>
      <c r="F1929" s="82">
        <f t="shared" si="162"/>
        <v>0</v>
      </c>
    </row>
    <row r="1930" spans="1:6" x14ac:dyDescent="0.25">
      <c r="A1930" s="61">
        <v>25</v>
      </c>
      <c r="B1930" s="61">
        <v>13480</v>
      </c>
      <c r="C1930" s="96" t="s">
        <v>43</v>
      </c>
      <c r="D1930" s="57"/>
      <c r="E1930" s="58">
        <v>0</v>
      </c>
      <c r="F1930" s="82">
        <f t="shared" si="162"/>
        <v>0</v>
      </c>
    </row>
    <row r="1931" spans="1:6" x14ac:dyDescent="0.25">
      <c r="A1931" s="61">
        <v>26</v>
      </c>
      <c r="B1931" s="61">
        <v>13501</v>
      </c>
      <c r="C1931" s="96" t="s">
        <v>44</v>
      </c>
      <c r="D1931" s="57"/>
      <c r="E1931" s="58">
        <v>0</v>
      </c>
      <c r="F1931" s="82">
        <f t="shared" si="162"/>
        <v>0</v>
      </c>
    </row>
    <row r="1932" spans="1:6" x14ac:dyDescent="0.25">
      <c r="A1932" s="61">
        <v>27</v>
      </c>
      <c r="B1932" s="61">
        <v>13503</v>
      </c>
      <c r="C1932" s="96" t="s">
        <v>98</v>
      </c>
      <c r="D1932" s="57"/>
      <c r="E1932" s="58">
        <v>0</v>
      </c>
      <c r="F1932" s="82">
        <f t="shared" si="162"/>
        <v>0</v>
      </c>
    </row>
    <row r="1933" spans="1:6" x14ac:dyDescent="0.25">
      <c r="A1933" s="61"/>
      <c r="B1933" s="54">
        <v>13504</v>
      </c>
      <c r="C1933" s="54" t="s">
        <v>128</v>
      </c>
      <c r="D1933" s="57"/>
      <c r="E1933" s="58">
        <v>1889.9</v>
      </c>
      <c r="F1933" s="82">
        <f t="shared" si="162"/>
        <v>-1889.9</v>
      </c>
    </row>
    <row r="1934" spans="1:6" x14ac:dyDescent="0.25">
      <c r="A1934" s="61">
        <v>28</v>
      </c>
      <c r="B1934" s="61">
        <v>13509</v>
      </c>
      <c r="C1934" s="96" t="s">
        <v>45</v>
      </c>
      <c r="D1934" s="57"/>
      <c r="E1934" s="58">
        <v>0</v>
      </c>
      <c r="F1934" s="82">
        <f t="shared" si="162"/>
        <v>0</v>
      </c>
    </row>
    <row r="1935" spans="1:6" x14ac:dyDescent="0.25">
      <c r="A1935" s="61">
        <v>29</v>
      </c>
      <c r="B1935" s="61">
        <v>13511</v>
      </c>
      <c r="C1935" s="96" t="s">
        <v>129</v>
      </c>
      <c r="D1935" s="57">
        <v>608</v>
      </c>
      <c r="E1935" s="58">
        <f>1035+780.8</f>
        <v>1815.8</v>
      </c>
      <c r="F1935" s="82">
        <f t="shared" si="162"/>
        <v>-1207.8</v>
      </c>
    </row>
    <row r="1936" spans="1:6" ht="24.75" x14ac:dyDescent="0.25">
      <c r="A1936" s="61"/>
      <c r="B1936" s="61">
        <v>13512</v>
      </c>
      <c r="C1936" s="96" t="s">
        <v>179</v>
      </c>
      <c r="D1936" s="57"/>
      <c r="E1936" s="58">
        <v>0</v>
      </c>
      <c r="F1936" s="82">
        <f t="shared" si="162"/>
        <v>0</v>
      </c>
    </row>
    <row r="1937" spans="1:6" x14ac:dyDescent="0.25">
      <c r="A1937" s="61">
        <v>30</v>
      </c>
      <c r="B1937" s="61">
        <v>13610</v>
      </c>
      <c r="C1937" s="96" t="s">
        <v>46</v>
      </c>
      <c r="D1937" s="57">
        <v>1295.97</v>
      </c>
      <c r="E1937" s="58">
        <f>907.27+1001.91</f>
        <v>1909.1799999999998</v>
      </c>
      <c r="F1937" s="82">
        <f t="shared" si="162"/>
        <v>-613.20999999999981</v>
      </c>
    </row>
    <row r="1938" spans="1:6" ht="24.75" x14ac:dyDescent="0.25">
      <c r="A1938" s="61">
        <v>31</v>
      </c>
      <c r="B1938" s="61">
        <v>13611</v>
      </c>
      <c r="C1938" s="96" t="s">
        <v>99</v>
      </c>
      <c r="D1938" s="57"/>
      <c r="E1938" s="58">
        <v>0</v>
      </c>
      <c r="F1938" s="82">
        <f t="shared" si="162"/>
        <v>0</v>
      </c>
    </row>
    <row r="1939" spans="1:6" ht="24.75" x14ac:dyDescent="0.25">
      <c r="A1939" s="61">
        <v>32</v>
      </c>
      <c r="B1939" s="61">
        <v>13620</v>
      </c>
      <c r="C1939" s="96" t="s">
        <v>47</v>
      </c>
      <c r="D1939" s="57">
        <v>100</v>
      </c>
      <c r="E1939" s="58">
        <v>203.18</v>
      </c>
      <c r="F1939" s="82">
        <f t="shared" si="162"/>
        <v>-103.18</v>
      </c>
    </row>
    <row r="1940" spans="1:6" x14ac:dyDescent="0.25">
      <c r="A1940" s="61">
        <v>33</v>
      </c>
      <c r="B1940" s="61">
        <v>13630</v>
      </c>
      <c r="C1940" s="96" t="s">
        <v>48</v>
      </c>
      <c r="D1940" s="57"/>
      <c r="E1940" s="58">
        <v>0</v>
      </c>
      <c r="F1940" s="82">
        <f t="shared" si="162"/>
        <v>0</v>
      </c>
    </row>
    <row r="1941" spans="1:6" x14ac:dyDescent="0.25">
      <c r="A1941" s="61">
        <v>34</v>
      </c>
      <c r="B1941" s="61">
        <v>13640</v>
      </c>
      <c r="C1941" s="96" t="s">
        <v>49</v>
      </c>
      <c r="D1941" s="57">
        <v>640.9</v>
      </c>
      <c r="E1941" s="58">
        <f>580.4+835</f>
        <v>1415.4</v>
      </c>
      <c r="F1941" s="82">
        <f t="shared" si="162"/>
        <v>-774.50000000000011</v>
      </c>
    </row>
    <row r="1942" spans="1:6" x14ac:dyDescent="0.25">
      <c r="A1942" s="61">
        <v>35</v>
      </c>
      <c r="B1942" s="61">
        <v>13720</v>
      </c>
      <c r="C1942" s="96" t="s">
        <v>50</v>
      </c>
      <c r="D1942" s="57"/>
      <c r="E1942" s="58">
        <v>0</v>
      </c>
      <c r="F1942" s="82">
        <f t="shared" si="162"/>
        <v>0</v>
      </c>
    </row>
    <row r="1943" spans="1:6" x14ac:dyDescent="0.25">
      <c r="A1943" s="61">
        <v>36</v>
      </c>
      <c r="B1943" s="61">
        <v>13760</v>
      </c>
      <c r="C1943" s="96" t="s">
        <v>51</v>
      </c>
      <c r="D1943" s="57">
        <v>7099.75</v>
      </c>
      <c r="E1943" s="58">
        <f>7975+7102</f>
        <v>15077</v>
      </c>
      <c r="F1943" s="82">
        <f t="shared" si="162"/>
        <v>-7977.25</v>
      </c>
    </row>
    <row r="1944" spans="1:6" ht="24.75" x14ac:dyDescent="0.25">
      <c r="A1944" s="61">
        <v>37</v>
      </c>
      <c r="B1944" s="61">
        <v>13780</v>
      </c>
      <c r="C1944" s="96" t="s">
        <v>164</v>
      </c>
      <c r="D1944" s="57"/>
      <c r="E1944" s="58">
        <v>26.01</v>
      </c>
      <c r="F1944" s="82">
        <f t="shared" si="162"/>
        <v>-26.01</v>
      </c>
    </row>
    <row r="1945" spans="1:6" ht="24.75" x14ac:dyDescent="0.25">
      <c r="A1945" s="61">
        <v>38</v>
      </c>
      <c r="B1945" s="61">
        <v>13810</v>
      </c>
      <c r="C1945" s="96" t="s">
        <v>165</v>
      </c>
      <c r="D1945" s="57"/>
      <c r="E1945" s="58">
        <v>0</v>
      </c>
      <c r="F1945" s="82">
        <f t="shared" si="162"/>
        <v>0</v>
      </c>
    </row>
    <row r="1946" spans="1:6" x14ac:dyDescent="0.25">
      <c r="A1946" s="61">
        <v>39</v>
      </c>
      <c r="B1946" s="61">
        <v>13820</v>
      </c>
      <c r="C1946" s="96" t="s">
        <v>90</v>
      </c>
      <c r="D1946" s="57"/>
      <c r="E1946" s="58">
        <v>0</v>
      </c>
      <c r="F1946" s="82">
        <f t="shared" si="162"/>
        <v>0</v>
      </c>
    </row>
    <row r="1947" spans="1:6" x14ac:dyDescent="0.25">
      <c r="A1947" s="61">
        <v>40</v>
      </c>
      <c r="B1947" s="61">
        <v>13950</v>
      </c>
      <c r="C1947" s="96" t="s">
        <v>52</v>
      </c>
      <c r="D1947" s="57"/>
      <c r="E1947" s="58">
        <v>0</v>
      </c>
      <c r="F1947" s="82">
        <f t="shared" si="162"/>
        <v>0</v>
      </c>
    </row>
    <row r="1948" spans="1:6" x14ac:dyDescent="0.25">
      <c r="A1948" s="61">
        <v>41</v>
      </c>
      <c r="B1948" s="61">
        <v>13951</v>
      </c>
      <c r="C1948" s="96" t="s">
        <v>52</v>
      </c>
      <c r="D1948" s="57"/>
      <c r="E1948" s="58">
        <v>0</v>
      </c>
      <c r="F1948" s="82">
        <f t="shared" si="162"/>
        <v>0</v>
      </c>
    </row>
    <row r="1949" spans="1:6" ht="24.75" x14ac:dyDescent="0.25">
      <c r="A1949" s="61"/>
      <c r="B1949" s="61">
        <v>13952</v>
      </c>
      <c r="C1949" s="96" t="s">
        <v>180</v>
      </c>
      <c r="D1949" s="57"/>
      <c r="E1949" s="58">
        <v>0</v>
      </c>
      <c r="F1949" s="82">
        <f t="shared" si="162"/>
        <v>0</v>
      </c>
    </row>
    <row r="1950" spans="1:6" ht="24.75" x14ac:dyDescent="0.25">
      <c r="A1950" s="61">
        <v>42</v>
      </c>
      <c r="B1950" s="61">
        <v>13954</v>
      </c>
      <c r="C1950" s="96" t="s">
        <v>100</v>
      </c>
      <c r="D1950" s="57"/>
      <c r="E1950" s="58">
        <v>0</v>
      </c>
      <c r="F1950" s="82">
        <f t="shared" si="162"/>
        <v>0</v>
      </c>
    </row>
    <row r="1951" spans="1:6" ht="24.75" x14ac:dyDescent="0.25">
      <c r="A1951" s="61">
        <v>43</v>
      </c>
      <c r="B1951" s="61">
        <v>14010</v>
      </c>
      <c r="C1951" s="96" t="s">
        <v>166</v>
      </c>
      <c r="D1951" s="57"/>
      <c r="E1951" s="58">
        <v>0</v>
      </c>
      <c r="F1951" s="82">
        <f t="shared" si="162"/>
        <v>0</v>
      </c>
    </row>
    <row r="1952" spans="1:6" ht="24.75" x14ac:dyDescent="0.25">
      <c r="A1952" s="61">
        <v>44</v>
      </c>
      <c r="B1952" s="61">
        <v>14022</v>
      </c>
      <c r="C1952" s="96" t="s">
        <v>101</v>
      </c>
      <c r="D1952" s="57"/>
      <c r="E1952" s="58">
        <v>0</v>
      </c>
      <c r="F1952" s="82">
        <f t="shared" si="162"/>
        <v>0</v>
      </c>
    </row>
    <row r="1953" spans="1:6" ht="24.75" x14ac:dyDescent="0.25">
      <c r="A1953" s="61">
        <v>45</v>
      </c>
      <c r="B1953" s="61">
        <v>14023</v>
      </c>
      <c r="C1953" s="96" t="s">
        <v>167</v>
      </c>
      <c r="D1953" s="57">
        <v>4632.5</v>
      </c>
      <c r="E1953" s="58">
        <v>5442</v>
      </c>
      <c r="F1953" s="82">
        <f t="shared" si="162"/>
        <v>-809.5</v>
      </c>
    </row>
    <row r="1954" spans="1:6" ht="24.75" x14ac:dyDescent="0.25">
      <c r="A1954" s="61">
        <v>46</v>
      </c>
      <c r="B1954" s="61">
        <v>14024</v>
      </c>
      <c r="C1954" s="96" t="s">
        <v>53</v>
      </c>
      <c r="D1954" s="57"/>
      <c r="E1954" s="58">
        <v>0</v>
      </c>
      <c r="F1954" s="82">
        <f t="shared" si="162"/>
        <v>0</v>
      </c>
    </row>
    <row r="1955" spans="1:6" ht="24.75" x14ac:dyDescent="0.25">
      <c r="A1955" s="61">
        <v>47</v>
      </c>
      <c r="B1955" s="61">
        <v>14026</v>
      </c>
      <c r="C1955" s="96" t="s">
        <v>168</v>
      </c>
      <c r="D1955" s="57"/>
      <c r="E1955" s="58">
        <v>0</v>
      </c>
      <c r="F1955" s="82">
        <f t="shared" si="162"/>
        <v>0</v>
      </c>
    </row>
    <row r="1956" spans="1:6" ht="24.75" x14ac:dyDescent="0.25">
      <c r="A1956" s="61"/>
      <c r="B1956" s="54">
        <v>14027</v>
      </c>
      <c r="C1956" s="98" t="s">
        <v>181</v>
      </c>
      <c r="D1956" s="57"/>
      <c r="E1956" s="58">
        <v>0</v>
      </c>
      <c r="F1956" s="82">
        <f t="shared" si="162"/>
        <v>0</v>
      </c>
    </row>
    <row r="1957" spans="1:6" x14ac:dyDescent="0.25">
      <c r="A1957" s="61"/>
      <c r="B1957" s="54">
        <v>14030</v>
      </c>
      <c r="C1957" s="54" t="s">
        <v>130</v>
      </c>
      <c r="D1957" s="57"/>
      <c r="E1957" s="58">
        <v>0</v>
      </c>
      <c r="F1957" s="82">
        <f t="shared" si="162"/>
        <v>0</v>
      </c>
    </row>
    <row r="1958" spans="1:6" ht="24.75" x14ac:dyDescent="0.25">
      <c r="A1958" s="61">
        <v>48</v>
      </c>
      <c r="B1958" s="61">
        <v>14032</v>
      </c>
      <c r="C1958" s="96" t="s">
        <v>178</v>
      </c>
      <c r="D1958" s="57"/>
      <c r="E1958" s="58">
        <v>0</v>
      </c>
      <c r="F1958" s="82">
        <f t="shared" si="162"/>
        <v>0</v>
      </c>
    </row>
    <row r="1959" spans="1:6" x14ac:dyDescent="0.25">
      <c r="A1959" s="61">
        <v>49</v>
      </c>
      <c r="B1959" s="61">
        <v>14040</v>
      </c>
      <c r="C1959" s="96" t="s">
        <v>54</v>
      </c>
      <c r="D1959" s="57"/>
      <c r="E1959" s="58">
        <v>0</v>
      </c>
      <c r="F1959" s="82">
        <f t="shared" si="162"/>
        <v>0</v>
      </c>
    </row>
    <row r="1960" spans="1:6" x14ac:dyDescent="0.25">
      <c r="A1960" s="61">
        <v>50</v>
      </c>
      <c r="B1960" s="61">
        <v>14050</v>
      </c>
      <c r="C1960" s="96" t="s">
        <v>55</v>
      </c>
      <c r="D1960" s="57">
        <v>12287</v>
      </c>
      <c r="E1960" s="58">
        <v>0</v>
      </c>
      <c r="F1960" s="82">
        <f t="shared" si="162"/>
        <v>12287</v>
      </c>
    </row>
    <row r="1961" spans="1:6" ht="36.75" x14ac:dyDescent="0.25">
      <c r="A1961" s="61">
        <v>51</v>
      </c>
      <c r="B1961" s="61">
        <v>14060</v>
      </c>
      <c r="C1961" s="96" t="s">
        <v>102</v>
      </c>
      <c r="D1961" s="57"/>
      <c r="E1961" s="58">
        <v>0</v>
      </c>
      <c r="F1961" s="82">
        <f t="shared" si="162"/>
        <v>0</v>
      </c>
    </row>
    <row r="1962" spans="1:6" x14ac:dyDescent="0.25">
      <c r="A1962" s="61">
        <v>52</v>
      </c>
      <c r="B1962" s="61">
        <v>14210</v>
      </c>
      <c r="C1962" s="96" t="s">
        <v>56</v>
      </c>
      <c r="D1962" s="57"/>
      <c r="E1962" s="58">
        <v>0</v>
      </c>
      <c r="F1962" s="82">
        <f t="shared" si="162"/>
        <v>0</v>
      </c>
    </row>
    <row r="1963" spans="1:6" ht="24.75" x14ac:dyDescent="0.25">
      <c r="A1963" s="61">
        <v>53</v>
      </c>
      <c r="B1963" s="55">
        <v>14230</v>
      </c>
      <c r="C1963" s="96" t="s">
        <v>57</v>
      </c>
      <c r="D1963" s="57"/>
      <c r="E1963" s="58">
        <v>0</v>
      </c>
      <c r="F1963" s="82">
        <f t="shared" si="162"/>
        <v>0</v>
      </c>
    </row>
    <row r="1964" spans="1:6" ht="24.75" x14ac:dyDescent="0.25">
      <c r="A1964" s="61">
        <v>54</v>
      </c>
      <c r="B1964" s="61">
        <v>14310</v>
      </c>
      <c r="C1964" s="96" t="s">
        <v>103</v>
      </c>
      <c r="D1964" s="57"/>
      <c r="E1964" s="58">
        <v>0</v>
      </c>
      <c r="F1964" s="82">
        <f t="shared" si="162"/>
        <v>0</v>
      </c>
    </row>
    <row r="1965" spans="1:6" x14ac:dyDescent="0.25">
      <c r="A1965" s="54"/>
      <c r="B1965" s="54">
        <v>14410</v>
      </c>
      <c r="C1965" s="61" t="s">
        <v>58</v>
      </c>
      <c r="D1965" s="57"/>
      <c r="E1965" s="58">
        <v>0</v>
      </c>
      <c r="F1965" s="82">
        <f t="shared" si="162"/>
        <v>0</v>
      </c>
    </row>
    <row r="1966" spans="1:6" x14ac:dyDescent="0.25">
      <c r="A1966" s="54"/>
      <c r="B1966" s="54">
        <v>14415</v>
      </c>
      <c r="C1966" s="61" t="s">
        <v>182</v>
      </c>
      <c r="D1966" s="57"/>
      <c r="E1966" s="58">
        <v>0</v>
      </c>
      <c r="F1966" s="82">
        <f t="shared" si="162"/>
        <v>0</v>
      </c>
    </row>
    <row r="1967" spans="1:6" x14ac:dyDescent="0.25">
      <c r="A1967" s="59"/>
      <c r="B1967" s="59" t="s">
        <v>59</v>
      </c>
      <c r="C1967" s="97" t="s">
        <v>60</v>
      </c>
      <c r="D1967" s="60">
        <f>SUM(D1917:D1966)</f>
        <v>26824.120000000003</v>
      </c>
      <c r="E1967" s="60">
        <f>SUM(E1917:E1966)</f>
        <v>29749.809999999998</v>
      </c>
      <c r="F1967" s="60">
        <f>SUM(F1917:F1964)</f>
        <v>-2925.6900000000005</v>
      </c>
    </row>
    <row r="1968" spans="1:6" x14ac:dyDescent="0.25">
      <c r="A1968" s="134">
        <v>55</v>
      </c>
      <c r="B1968" s="135">
        <v>13210</v>
      </c>
      <c r="C1968" s="136" t="s">
        <v>61</v>
      </c>
      <c r="D1968" s="57"/>
      <c r="E1968" s="58">
        <v>0</v>
      </c>
      <c r="F1968" s="137">
        <f>D1968-E1968</f>
        <v>0</v>
      </c>
    </row>
    <row r="1969" spans="1:6" x14ac:dyDescent="0.25">
      <c r="A1969" s="138">
        <v>56</v>
      </c>
      <c r="B1969" s="139">
        <v>13220</v>
      </c>
      <c r="C1969" s="140" t="s">
        <v>62</v>
      </c>
      <c r="D1969" s="62"/>
      <c r="E1969" s="58">
        <v>0</v>
      </c>
      <c r="F1969" s="137">
        <f t="shared" ref="F1969:F1971" si="163">D1969-E1969</f>
        <v>0</v>
      </c>
    </row>
    <row r="1970" spans="1:6" x14ac:dyDescent="0.25">
      <c r="A1970" s="134">
        <v>57</v>
      </c>
      <c r="B1970" s="135">
        <v>13230</v>
      </c>
      <c r="C1970" s="136" t="s">
        <v>63</v>
      </c>
      <c r="D1970" s="57"/>
      <c r="E1970" s="58">
        <v>0</v>
      </c>
      <c r="F1970" s="137">
        <f t="shared" si="163"/>
        <v>0</v>
      </c>
    </row>
    <row r="1971" spans="1:6" x14ac:dyDescent="0.25">
      <c r="A1971" s="138">
        <v>58</v>
      </c>
      <c r="B1971" s="141">
        <v>13250</v>
      </c>
      <c r="C1971" s="140" t="s">
        <v>64</v>
      </c>
      <c r="D1971" s="63"/>
      <c r="E1971" s="58">
        <v>0</v>
      </c>
      <c r="F1971" s="137">
        <f t="shared" si="163"/>
        <v>0</v>
      </c>
    </row>
    <row r="1972" spans="1:6" x14ac:dyDescent="0.25">
      <c r="A1972" s="71"/>
      <c r="B1972" s="59" t="s">
        <v>65</v>
      </c>
      <c r="C1972" s="97" t="s">
        <v>66</v>
      </c>
      <c r="D1972" s="60">
        <f>SUM(D1968:D1971)</f>
        <v>0</v>
      </c>
      <c r="E1972" s="60">
        <f>SUM(E1968:E1971)</f>
        <v>0</v>
      </c>
      <c r="F1972" s="60">
        <f>SUM(F1968:F1971)</f>
        <v>0</v>
      </c>
    </row>
    <row r="1973" spans="1:6" x14ac:dyDescent="0.25">
      <c r="A1973" s="135">
        <v>59</v>
      </c>
      <c r="B1973" s="135">
        <v>21110</v>
      </c>
      <c r="C1973" s="135" t="s">
        <v>123</v>
      </c>
      <c r="D1973" s="57"/>
      <c r="E1973" s="58">
        <v>0</v>
      </c>
      <c r="F1973" s="137">
        <f t="shared" ref="F1973:F1976" si="164">D1973-E1973</f>
        <v>0</v>
      </c>
    </row>
    <row r="1974" spans="1:6" x14ac:dyDescent="0.25">
      <c r="A1974" s="135"/>
      <c r="B1974" s="135">
        <v>21200</v>
      </c>
      <c r="C1974" s="135" t="s">
        <v>67</v>
      </c>
      <c r="D1974" s="57"/>
      <c r="E1974" s="58">
        <v>0</v>
      </c>
      <c r="F1974" s="137">
        <f t="shared" si="164"/>
        <v>0</v>
      </c>
    </row>
    <row r="1975" spans="1:6" ht="24.75" x14ac:dyDescent="0.25">
      <c r="A1975" s="135">
        <v>59</v>
      </c>
      <c r="B1975" s="135">
        <v>22202</v>
      </c>
      <c r="C1975" s="136" t="s">
        <v>104</v>
      </c>
      <c r="D1975" s="57"/>
      <c r="E1975" s="58">
        <v>0</v>
      </c>
      <c r="F1975" s="137">
        <f t="shared" si="164"/>
        <v>0</v>
      </c>
    </row>
    <row r="1976" spans="1:6" x14ac:dyDescent="0.25">
      <c r="A1976" s="135">
        <v>60</v>
      </c>
      <c r="B1976" s="135">
        <v>22300</v>
      </c>
      <c r="C1976" s="136" t="s">
        <v>169</v>
      </c>
      <c r="D1976" s="57"/>
      <c r="E1976" s="58">
        <v>0</v>
      </c>
      <c r="F1976" s="137">
        <f t="shared" si="164"/>
        <v>0</v>
      </c>
    </row>
    <row r="1977" spans="1:6" ht="24.75" x14ac:dyDescent="0.25">
      <c r="A1977" s="59"/>
      <c r="B1977" s="59" t="s">
        <v>68</v>
      </c>
      <c r="C1977" s="97" t="s">
        <v>69</v>
      </c>
      <c r="D1977" s="60">
        <f>SUM(D1973:D1976)</f>
        <v>0</v>
      </c>
      <c r="E1977" s="60">
        <f>SUM(E1973:E1976)</f>
        <v>0</v>
      </c>
      <c r="F1977" s="60">
        <f>SUM(F1973:F1976)</f>
        <v>0</v>
      </c>
    </row>
    <row r="1978" spans="1:6" x14ac:dyDescent="0.25">
      <c r="A1978" s="142">
        <v>61</v>
      </c>
      <c r="B1978" s="142">
        <v>31110</v>
      </c>
      <c r="C1978" s="140" t="s">
        <v>131</v>
      </c>
      <c r="D1978" s="64"/>
      <c r="E1978" s="58">
        <v>0</v>
      </c>
      <c r="F1978" s="137">
        <f t="shared" ref="F1978:F1981" si="165">D1978-E1978</f>
        <v>0</v>
      </c>
    </row>
    <row r="1979" spans="1:6" x14ac:dyDescent="0.25">
      <c r="A1979" s="142">
        <v>62</v>
      </c>
      <c r="B1979" s="142">
        <v>31121</v>
      </c>
      <c r="C1979" s="140" t="s">
        <v>70</v>
      </c>
      <c r="D1979" s="64"/>
      <c r="E1979" s="58">
        <v>0</v>
      </c>
      <c r="F1979" s="137">
        <f t="shared" si="165"/>
        <v>0</v>
      </c>
    </row>
    <row r="1980" spans="1:6" x14ac:dyDescent="0.25">
      <c r="A1980" s="142">
        <v>63</v>
      </c>
      <c r="B1980" s="142">
        <v>31123</v>
      </c>
      <c r="C1980" s="140" t="s">
        <v>170</v>
      </c>
      <c r="D1980" s="64"/>
      <c r="E1980" s="58">
        <v>0</v>
      </c>
      <c r="F1980" s="137">
        <f t="shared" si="165"/>
        <v>0</v>
      </c>
    </row>
    <row r="1981" spans="1:6" x14ac:dyDescent="0.25">
      <c r="A1981" s="142">
        <v>64</v>
      </c>
      <c r="B1981" s="142">
        <v>31126</v>
      </c>
      <c r="C1981" s="140" t="s">
        <v>171</v>
      </c>
      <c r="D1981" s="57"/>
      <c r="E1981" s="58">
        <v>0</v>
      </c>
      <c r="F1981" s="137">
        <f t="shared" si="165"/>
        <v>0</v>
      </c>
    </row>
    <row r="1982" spans="1:6" x14ac:dyDescent="0.25">
      <c r="A1982" s="142"/>
      <c r="B1982" s="142">
        <v>31129</v>
      </c>
      <c r="C1982" s="140" t="s">
        <v>184</v>
      </c>
      <c r="D1982" s="57"/>
      <c r="E1982" s="58">
        <v>0</v>
      </c>
      <c r="F1982" s="137"/>
    </row>
    <row r="1983" spans="1:6" x14ac:dyDescent="0.25">
      <c r="A1983" s="142">
        <v>65</v>
      </c>
      <c r="B1983" s="142">
        <v>31230</v>
      </c>
      <c r="C1983" s="140" t="s">
        <v>71</v>
      </c>
      <c r="D1983" s="57"/>
      <c r="E1983" s="58">
        <v>0</v>
      </c>
      <c r="F1983" s="137">
        <f t="shared" ref="F1983:F1987" si="166">D1983-E1983</f>
        <v>0</v>
      </c>
    </row>
    <row r="1984" spans="1:6" x14ac:dyDescent="0.25">
      <c r="A1984" s="142">
        <v>66</v>
      </c>
      <c r="B1984" s="142">
        <v>31240</v>
      </c>
      <c r="C1984" s="140" t="s">
        <v>105</v>
      </c>
      <c r="D1984" s="57"/>
      <c r="E1984" s="58">
        <v>0</v>
      </c>
      <c r="F1984" s="137">
        <f t="shared" si="166"/>
        <v>0</v>
      </c>
    </row>
    <row r="1985" spans="1:6" x14ac:dyDescent="0.25">
      <c r="A1985" s="142">
        <v>67</v>
      </c>
      <c r="B1985" s="142">
        <v>31250</v>
      </c>
      <c r="C1985" s="140" t="s">
        <v>172</v>
      </c>
      <c r="D1985" s="57"/>
      <c r="E1985" s="58">
        <v>0</v>
      </c>
      <c r="F1985" s="137">
        <f t="shared" si="166"/>
        <v>0</v>
      </c>
    </row>
    <row r="1986" spans="1:6" x14ac:dyDescent="0.25">
      <c r="A1986" s="142">
        <v>68</v>
      </c>
      <c r="B1986" s="143">
        <v>31260</v>
      </c>
      <c r="C1986" s="144" t="s">
        <v>106</v>
      </c>
      <c r="D1986" s="57"/>
      <c r="E1986" s="58">
        <v>0</v>
      </c>
      <c r="F1986" s="137">
        <f t="shared" si="166"/>
        <v>0</v>
      </c>
    </row>
    <row r="1987" spans="1:6" ht="24.75" x14ac:dyDescent="0.25">
      <c r="A1987" s="142">
        <v>69</v>
      </c>
      <c r="B1987" s="142">
        <v>31510</v>
      </c>
      <c r="C1987" s="140" t="s">
        <v>173</v>
      </c>
      <c r="D1987" s="57"/>
      <c r="E1987" s="58">
        <v>0</v>
      </c>
      <c r="F1987" s="137">
        <f t="shared" si="166"/>
        <v>0</v>
      </c>
    </row>
    <row r="1988" spans="1:6" x14ac:dyDescent="0.25">
      <c r="A1988" s="142"/>
      <c r="B1988" s="142">
        <v>31690</v>
      </c>
      <c r="C1988" s="140" t="s">
        <v>183</v>
      </c>
      <c r="D1988" s="57"/>
      <c r="E1988" s="58">
        <v>0</v>
      </c>
      <c r="F1988" s="137"/>
    </row>
    <row r="1989" spans="1:6" x14ac:dyDescent="0.25">
      <c r="A1989" s="142">
        <v>70</v>
      </c>
      <c r="B1989" s="143">
        <v>32110</v>
      </c>
      <c r="C1989" s="145" t="s">
        <v>107</v>
      </c>
      <c r="D1989" s="57"/>
      <c r="E1989" s="58">
        <v>0</v>
      </c>
      <c r="F1989" s="137">
        <f t="shared" ref="F1989:F1993" si="167">D1989-E1989</f>
        <v>0</v>
      </c>
    </row>
    <row r="1990" spans="1:6" x14ac:dyDescent="0.25">
      <c r="A1990" s="142">
        <v>71</v>
      </c>
      <c r="B1990" s="142">
        <v>32111</v>
      </c>
      <c r="C1990" s="140" t="s">
        <v>174</v>
      </c>
      <c r="D1990" s="57"/>
      <c r="E1990" s="58">
        <v>0</v>
      </c>
      <c r="F1990" s="137">
        <f t="shared" si="167"/>
        <v>0</v>
      </c>
    </row>
    <row r="1991" spans="1:6" ht="24" x14ac:dyDescent="0.25">
      <c r="A1991" s="142">
        <v>72</v>
      </c>
      <c r="B1991" s="143">
        <v>32140</v>
      </c>
      <c r="C1991" s="145" t="s">
        <v>175</v>
      </c>
      <c r="D1991" s="57"/>
      <c r="E1991" s="58">
        <v>0</v>
      </c>
      <c r="F1991" s="137">
        <f t="shared" si="167"/>
        <v>0</v>
      </c>
    </row>
    <row r="1992" spans="1:6" ht="24" x14ac:dyDescent="0.25">
      <c r="A1992" s="142">
        <v>73</v>
      </c>
      <c r="B1992" s="143">
        <v>34000</v>
      </c>
      <c r="C1992" s="145" t="s">
        <v>132</v>
      </c>
      <c r="D1992" s="57"/>
      <c r="E1992" s="58">
        <v>0</v>
      </c>
      <c r="F1992" s="137">
        <f t="shared" si="167"/>
        <v>0</v>
      </c>
    </row>
    <row r="1993" spans="1:6" x14ac:dyDescent="0.25">
      <c r="A1993" s="59"/>
      <c r="B1993" s="59" t="s">
        <v>72</v>
      </c>
      <c r="C1993" s="97" t="s">
        <v>73</v>
      </c>
      <c r="D1993" s="60">
        <f>SUM(D1978:D1992)</f>
        <v>0</v>
      </c>
      <c r="E1993" s="60">
        <f>SUM(E1978:E1992)</f>
        <v>0</v>
      </c>
      <c r="F1993" s="83">
        <f t="shared" si="167"/>
        <v>0</v>
      </c>
    </row>
    <row r="1994" spans="1:6" x14ac:dyDescent="0.25">
      <c r="A1994" s="65" t="s">
        <v>74</v>
      </c>
      <c r="B1994" s="66"/>
      <c r="C1994" s="67"/>
      <c r="D1994" s="68">
        <f>D1916+D1967+D1972+D1977+D1993</f>
        <v>628698.1</v>
      </c>
      <c r="E1994" s="68">
        <f>E1916+E1967+E1972+E1977+E1993</f>
        <v>599759.97</v>
      </c>
      <c r="F1994" s="68">
        <f>D1994-E1994</f>
        <v>28938.130000000005</v>
      </c>
    </row>
    <row r="1995" spans="1:6" ht="38.25" customHeight="1" x14ac:dyDescent="0.25">
      <c r="A1995" s="113" t="s">
        <v>261</v>
      </c>
    </row>
    <row r="1996" spans="1:6" ht="36.75" x14ac:dyDescent="0.25">
      <c r="A1996" s="69" t="s">
        <v>12</v>
      </c>
      <c r="B1996" s="53" t="s">
        <v>31</v>
      </c>
      <c r="C1996" s="53" t="s">
        <v>5</v>
      </c>
      <c r="D1996" s="80" t="s">
        <v>177</v>
      </c>
      <c r="E1996" s="80" t="s">
        <v>176</v>
      </c>
      <c r="F1996" s="81" t="s">
        <v>32</v>
      </c>
    </row>
    <row r="1997" spans="1:6" x14ac:dyDescent="0.25">
      <c r="A1997" s="61">
        <v>1</v>
      </c>
      <c r="B1997" s="61">
        <v>11111</v>
      </c>
      <c r="C1997" s="96" t="s">
        <v>33</v>
      </c>
      <c r="D1997" s="58">
        <f>D4+D98+D193+D288+D383+D478+D573+D668+D763+D858+D953+D1048+D1143+D1238+D1333+D1428+D1523+D1618+D1713+D1808+D1903</f>
        <v>3397307.5199999996</v>
      </c>
      <c r="E1997" s="58">
        <f>E4+E98+E193+E288+E383+E478+E573+E668+E763+E858+E953+E1048+E1143+E1238+E1333+E1428+E1523+E1618+E1713+E1808+E1903</f>
        <v>3053285.09</v>
      </c>
      <c r="F1997" s="82">
        <f>D1997-E1997</f>
        <v>344022.4299999997</v>
      </c>
    </row>
    <row r="1998" spans="1:6" ht="24.75" x14ac:dyDescent="0.25">
      <c r="A1998" s="61">
        <v>2</v>
      </c>
      <c r="B1998" s="61">
        <v>11121</v>
      </c>
      <c r="C1998" s="96" t="s">
        <v>108</v>
      </c>
      <c r="D1998" s="58">
        <f t="shared" ref="D1998:D2061" si="168">D5+D99+D194+D289+D384+D479+D574+D669+D764+D859+D954+D1049+D1144+D1239+D1334+D1429+D1524+D1619+D1714+D1809+D1904</f>
        <v>225461.46999999997</v>
      </c>
      <c r="E1998" s="58">
        <f t="shared" ref="E1998:E2009" si="169">E5+E99+E194+E289+E384+E479+E574+E669+E764+E859+E954+E1049+E1144+E1239+E1334+E1429+E1524+E1619+E1714+E1809+E1904</f>
        <v>234928</v>
      </c>
      <c r="F1998" s="82">
        <f t="shared" ref="F1998:F2003" si="170">D1998-E1998</f>
        <v>-9466.5300000000279</v>
      </c>
    </row>
    <row r="1999" spans="1:6" ht="24.75" x14ac:dyDescent="0.25">
      <c r="A1999" s="61">
        <v>3</v>
      </c>
      <c r="B1999" s="61">
        <v>11131</v>
      </c>
      <c r="C1999" s="96" t="s">
        <v>109</v>
      </c>
      <c r="D1999" s="58">
        <f t="shared" si="168"/>
        <v>207017.3</v>
      </c>
      <c r="E1999" s="58">
        <f t="shared" si="169"/>
        <v>191125.91</v>
      </c>
      <c r="F1999" s="82">
        <f t="shared" si="170"/>
        <v>15891.389999999985</v>
      </c>
    </row>
    <row r="2000" spans="1:6" x14ac:dyDescent="0.25">
      <c r="A2000" s="61">
        <v>4</v>
      </c>
      <c r="B2000" s="61">
        <v>11151</v>
      </c>
      <c r="C2000" s="96" t="s">
        <v>110</v>
      </c>
      <c r="D2000" s="58">
        <f t="shared" si="168"/>
        <v>8949.51</v>
      </c>
      <c r="E2000" s="58">
        <f t="shared" si="169"/>
        <v>7649.02</v>
      </c>
      <c r="F2000" s="82">
        <f t="shared" si="170"/>
        <v>1300.4899999999998</v>
      </c>
    </row>
    <row r="2001" spans="1:7" x14ac:dyDescent="0.25">
      <c r="A2001" s="61">
        <v>5</v>
      </c>
      <c r="B2001" s="61">
        <v>11152</v>
      </c>
      <c r="C2001" s="96" t="s">
        <v>114</v>
      </c>
      <c r="D2001" s="58">
        <f t="shared" si="168"/>
        <v>4824.7299999999996</v>
      </c>
      <c r="E2001" s="58">
        <f t="shared" si="169"/>
        <v>4141.6499999999996</v>
      </c>
      <c r="F2001" s="82">
        <f t="shared" si="170"/>
        <v>683.07999999999993</v>
      </c>
    </row>
    <row r="2002" spans="1:7" x14ac:dyDescent="0.25">
      <c r="A2002" s="61">
        <v>6</v>
      </c>
      <c r="B2002" s="61">
        <v>11211</v>
      </c>
      <c r="C2002" s="96" t="s">
        <v>111</v>
      </c>
      <c r="D2002" s="58">
        <f t="shared" si="168"/>
        <v>188770.94</v>
      </c>
      <c r="E2002" s="58">
        <f t="shared" si="169"/>
        <v>164754.29999999999</v>
      </c>
      <c r="F2002" s="82">
        <f t="shared" si="170"/>
        <v>24016.640000000014</v>
      </c>
    </row>
    <row r="2003" spans="1:7" ht="24.75" x14ac:dyDescent="0.25">
      <c r="A2003" s="61">
        <v>7</v>
      </c>
      <c r="B2003" s="61">
        <v>11311</v>
      </c>
      <c r="C2003" s="96" t="s">
        <v>112</v>
      </c>
      <c r="D2003" s="58">
        <f t="shared" si="168"/>
        <v>207017.3</v>
      </c>
      <c r="E2003" s="58">
        <f t="shared" si="169"/>
        <v>191125.91</v>
      </c>
      <c r="F2003" s="82">
        <f t="shared" si="170"/>
        <v>15891.389999999985</v>
      </c>
    </row>
    <row r="2004" spans="1:7" ht="24.75" x14ac:dyDescent="0.25">
      <c r="A2004" s="61">
        <v>8</v>
      </c>
      <c r="B2004" s="61">
        <v>11411</v>
      </c>
      <c r="C2004" s="96" t="s">
        <v>115</v>
      </c>
      <c r="D2004" s="58">
        <f t="shared" si="168"/>
        <v>18553.939999999999</v>
      </c>
      <c r="E2004" s="58">
        <f t="shared" si="169"/>
        <v>21485.63</v>
      </c>
      <c r="F2004" s="82">
        <f>D2004-E2004</f>
        <v>-2931.6900000000023</v>
      </c>
    </row>
    <row r="2005" spans="1:7" x14ac:dyDescent="0.25">
      <c r="A2005" s="61">
        <v>9</v>
      </c>
      <c r="B2005" s="61">
        <v>11416</v>
      </c>
      <c r="C2005" s="96" t="s">
        <v>116</v>
      </c>
      <c r="D2005" s="58">
        <f t="shared" si="168"/>
        <v>1621.81</v>
      </c>
      <c r="E2005" s="58">
        <f t="shared" si="169"/>
        <v>946</v>
      </c>
      <c r="F2005" s="82">
        <f>D2005-E2005</f>
        <v>675.81</v>
      </c>
    </row>
    <row r="2006" spans="1:7" ht="24.75" x14ac:dyDescent="0.25">
      <c r="A2006" s="61">
        <v>10</v>
      </c>
      <c r="B2006" s="61">
        <v>11418</v>
      </c>
      <c r="C2006" s="96" t="s">
        <v>124</v>
      </c>
      <c r="D2006" s="58">
        <f t="shared" si="168"/>
        <v>2848.88</v>
      </c>
      <c r="E2006" s="58">
        <f t="shared" si="169"/>
        <v>844.45999999999992</v>
      </c>
      <c r="F2006" s="82">
        <f>D2006-E2006</f>
        <v>2004.42</v>
      </c>
    </row>
    <row r="2007" spans="1:7" ht="36.75" x14ac:dyDescent="0.25">
      <c r="A2007" s="61">
        <v>11</v>
      </c>
      <c r="B2007" s="61">
        <v>11431</v>
      </c>
      <c r="C2007" s="96" t="s">
        <v>117</v>
      </c>
      <c r="D2007" s="58">
        <f t="shared" si="168"/>
        <v>98478.24</v>
      </c>
      <c r="E2007" s="58">
        <f t="shared" si="169"/>
        <v>151528.49</v>
      </c>
      <c r="F2007" s="82">
        <f>D2007-E2007</f>
        <v>-53050.249999999985</v>
      </c>
    </row>
    <row r="2008" spans="1:7" x14ac:dyDescent="0.25">
      <c r="A2008" s="61">
        <v>12</v>
      </c>
      <c r="B2008" s="61">
        <v>11611</v>
      </c>
      <c r="C2008" s="96" t="s">
        <v>113</v>
      </c>
      <c r="D2008" s="58">
        <f t="shared" si="168"/>
        <v>1316.66</v>
      </c>
      <c r="E2008" s="58">
        <f t="shared" si="169"/>
        <v>3173.6800000000003</v>
      </c>
      <c r="F2008" s="82">
        <f t="shared" ref="F2008:F2009" si="171">D2008-E2008</f>
        <v>-1857.0200000000002</v>
      </c>
    </row>
    <row r="2009" spans="1:7" ht="24.75" x14ac:dyDescent="0.25">
      <c r="A2009" s="54">
        <v>13</v>
      </c>
      <c r="B2009" s="54">
        <v>11900</v>
      </c>
      <c r="C2009" s="98" t="s">
        <v>34</v>
      </c>
      <c r="D2009" s="58">
        <f t="shared" si="168"/>
        <v>0</v>
      </c>
      <c r="E2009" s="58">
        <f>E16+E110+E205+E300+E395+E490+E585+E680+E775+E870+E965+E1060+E1155+E1250+E1345+E1440+E1535+E1630+E1725+E1820+E1915+136627.61</f>
        <v>157032.27999999997</v>
      </c>
      <c r="F2009" s="82">
        <f t="shared" si="171"/>
        <v>-157032.27999999997</v>
      </c>
    </row>
    <row r="2010" spans="1:7" x14ac:dyDescent="0.25">
      <c r="A2010" s="59"/>
      <c r="B2010" s="59" t="s">
        <v>35</v>
      </c>
      <c r="C2010" s="97" t="s">
        <v>36</v>
      </c>
      <c r="D2010" s="172">
        <f t="shared" si="168"/>
        <v>4362168.2999999989</v>
      </c>
      <c r="E2010" s="60">
        <f>SUM(E1997:E2009)</f>
        <v>4182020.42</v>
      </c>
      <c r="F2010" s="60">
        <f>SUM(F1997:F2009)</f>
        <v>180147.87999999966</v>
      </c>
    </row>
    <row r="2011" spans="1:7" ht="24.75" x14ac:dyDescent="0.25">
      <c r="A2011" s="61">
        <v>13</v>
      </c>
      <c r="B2011" s="61">
        <v>13140</v>
      </c>
      <c r="C2011" s="96" t="s">
        <v>125</v>
      </c>
      <c r="D2011" s="58">
        <f t="shared" si="168"/>
        <v>310</v>
      </c>
      <c r="E2011" s="58">
        <f t="shared" ref="E2011:E2060" si="172">E18+E112+E207+E302+E397+E492+E587+E682+E777+E872+E967+E1062+E1157+E1252+E1347+E1442+E1537+E1632+E1727+E1822+E1917</f>
        <v>2819.16</v>
      </c>
      <c r="F2011" s="82">
        <f t="shared" ref="F2011:F2060" si="173">D2011-E2011</f>
        <v>-2509.16</v>
      </c>
    </row>
    <row r="2012" spans="1:7" ht="36.75" x14ac:dyDescent="0.25">
      <c r="A2012" s="61">
        <v>14</v>
      </c>
      <c r="B2012" s="61">
        <v>13141</v>
      </c>
      <c r="C2012" s="96" t="s">
        <v>163</v>
      </c>
      <c r="D2012" s="58">
        <f t="shared" si="168"/>
        <v>594</v>
      </c>
      <c r="E2012" s="58">
        <f t="shared" si="172"/>
        <v>1218</v>
      </c>
      <c r="F2012" s="82">
        <f t="shared" si="173"/>
        <v>-624</v>
      </c>
    </row>
    <row r="2013" spans="1:7" x14ac:dyDescent="0.25">
      <c r="A2013" s="61"/>
      <c r="B2013" s="61">
        <v>13142</v>
      </c>
      <c r="C2013" s="89" t="s">
        <v>126</v>
      </c>
      <c r="D2013" s="58">
        <f t="shared" si="168"/>
        <v>0</v>
      </c>
      <c r="E2013" s="58">
        <f t="shared" si="172"/>
        <v>1168.71</v>
      </c>
      <c r="F2013" s="82">
        <f t="shared" si="173"/>
        <v>-1168.71</v>
      </c>
    </row>
    <row r="2014" spans="1:7" ht="36.75" x14ac:dyDescent="0.25">
      <c r="A2014" s="61">
        <v>15</v>
      </c>
      <c r="B2014" s="61">
        <v>13143</v>
      </c>
      <c r="C2014" s="96" t="s">
        <v>127</v>
      </c>
      <c r="D2014" s="58">
        <f t="shared" si="168"/>
        <v>2319.8000000000002</v>
      </c>
      <c r="E2014" s="58">
        <f t="shared" si="172"/>
        <v>17571.359999999997</v>
      </c>
      <c r="F2014" s="82">
        <f t="shared" si="173"/>
        <v>-15251.559999999998</v>
      </c>
      <c r="G2014" s="114"/>
    </row>
    <row r="2015" spans="1:7" x14ac:dyDescent="0.25">
      <c r="A2015" s="61">
        <v>16</v>
      </c>
      <c r="B2015" s="61">
        <v>13310</v>
      </c>
      <c r="C2015" s="96" t="s">
        <v>37</v>
      </c>
      <c r="D2015" s="58">
        <f t="shared" si="168"/>
        <v>1752.6200000000001</v>
      </c>
      <c r="E2015" s="58">
        <f t="shared" si="172"/>
        <v>1855.63</v>
      </c>
      <c r="F2015" s="82">
        <f t="shared" si="173"/>
        <v>-103.00999999999999</v>
      </c>
    </row>
    <row r="2016" spans="1:7" x14ac:dyDescent="0.25">
      <c r="A2016" s="61">
        <v>17</v>
      </c>
      <c r="B2016" s="61">
        <v>13320</v>
      </c>
      <c r="C2016" s="96" t="s">
        <v>38</v>
      </c>
      <c r="D2016" s="58">
        <f t="shared" si="168"/>
        <v>7081.5099999999993</v>
      </c>
      <c r="E2016" s="58">
        <f t="shared" si="172"/>
        <v>4804.7</v>
      </c>
      <c r="F2016" s="82">
        <f t="shared" si="173"/>
        <v>2276.8099999999995</v>
      </c>
    </row>
    <row r="2017" spans="1:7" x14ac:dyDescent="0.25">
      <c r="A2017" s="61">
        <v>18</v>
      </c>
      <c r="B2017" s="61">
        <v>13330</v>
      </c>
      <c r="C2017" s="96" t="s">
        <v>39</v>
      </c>
      <c r="D2017" s="58">
        <f t="shared" si="168"/>
        <v>917</v>
      </c>
      <c r="E2017" s="58">
        <f t="shared" si="172"/>
        <v>853.7</v>
      </c>
      <c r="F2017" s="82">
        <f t="shared" si="173"/>
        <v>63.299999999999955</v>
      </c>
      <c r="G2017" s="114">
        <f>E2017-853.7</f>
        <v>0</v>
      </c>
    </row>
    <row r="2018" spans="1:7" ht="24.75" x14ac:dyDescent="0.25">
      <c r="A2018" s="61">
        <v>19</v>
      </c>
      <c r="B2018" s="61">
        <v>13430</v>
      </c>
      <c r="C2018" s="96" t="s">
        <v>89</v>
      </c>
      <c r="D2018" s="58">
        <f t="shared" si="168"/>
        <v>87517.7</v>
      </c>
      <c r="E2018" s="58">
        <f t="shared" si="172"/>
        <v>82151.100000000006</v>
      </c>
      <c r="F2018" s="82">
        <f t="shared" si="173"/>
        <v>5366.5999999999913</v>
      </c>
    </row>
    <row r="2019" spans="1:7" ht="36.75" x14ac:dyDescent="0.25">
      <c r="A2019" s="61">
        <v>20</v>
      </c>
      <c r="B2019" s="61">
        <v>13445</v>
      </c>
      <c r="C2019" s="96" t="s">
        <v>96</v>
      </c>
      <c r="D2019" s="58">
        <f t="shared" si="168"/>
        <v>24770.62</v>
      </c>
      <c r="E2019" s="58">
        <f t="shared" si="172"/>
        <v>33164.03</v>
      </c>
      <c r="F2019" s="82">
        <f t="shared" si="173"/>
        <v>-8393.41</v>
      </c>
      <c r="G2019" s="114">
        <f>33164.03-E2019</f>
        <v>0</v>
      </c>
    </row>
    <row r="2020" spans="1:7" ht="24.75" x14ac:dyDescent="0.25">
      <c r="A2020" s="61">
        <v>21</v>
      </c>
      <c r="B2020" s="61">
        <v>13450</v>
      </c>
      <c r="C2020" s="96" t="s">
        <v>40</v>
      </c>
      <c r="D2020" s="58">
        <f t="shared" si="168"/>
        <v>5996.31</v>
      </c>
      <c r="E2020" s="58">
        <f t="shared" si="172"/>
        <v>9427.130000000001</v>
      </c>
      <c r="F2020" s="82">
        <f t="shared" si="173"/>
        <v>-3430.8200000000006</v>
      </c>
      <c r="G2020" s="114">
        <f>9427.13-E2020</f>
        <v>0</v>
      </c>
    </row>
    <row r="2021" spans="1:7" x14ac:dyDescent="0.25">
      <c r="A2021" s="61">
        <v>22</v>
      </c>
      <c r="B2021" s="61">
        <v>13460</v>
      </c>
      <c r="C2021" s="96" t="s">
        <v>41</v>
      </c>
      <c r="D2021" s="58">
        <f t="shared" si="168"/>
        <v>54535.5</v>
      </c>
      <c r="E2021" s="58">
        <f t="shared" si="172"/>
        <v>73262.92</v>
      </c>
      <c r="F2021" s="82">
        <f t="shared" si="173"/>
        <v>-18727.419999999998</v>
      </c>
    </row>
    <row r="2022" spans="1:7" x14ac:dyDescent="0.25">
      <c r="A2022" s="61">
        <v>23</v>
      </c>
      <c r="B2022" s="61">
        <v>13470</v>
      </c>
      <c r="C2022" s="96" t="s">
        <v>42</v>
      </c>
      <c r="D2022" s="58">
        <f t="shared" si="168"/>
        <v>7184.9</v>
      </c>
      <c r="E2022" s="58">
        <f t="shared" si="172"/>
        <v>19825.96</v>
      </c>
      <c r="F2022" s="82">
        <f t="shared" si="173"/>
        <v>-12641.06</v>
      </c>
    </row>
    <row r="2023" spans="1:7" ht="24.75" x14ac:dyDescent="0.25">
      <c r="A2023" s="61">
        <v>24</v>
      </c>
      <c r="B2023" s="61">
        <v>13475</v>
      </c>
      <c r="C2023" s="96" t="s">
        <v>97</v>
      </c>
      <c r="D2023" s="58">
        <f t="shared" si="168"/>
        <v>17836.5</v>
      </c>
      <c r="E2023" s="58">
        <f t="shared" si="172"/>
        <v>19458</v>
      </c>
      <c r="F2023" s="82">
        <f t="shared" si="173"/>
        <v>-1621.5</v>
      </c>
    </row>
    <row r="2024" spans="1:7" x14ac:dyDescent="0.25">
      <c r="A2024" s="61">
        <v>25</v>
      </c>
      <c r="B2024" s="61">
        <v>13480</v>
      </c>
      <c r="C2024" s="96" t="s">
        <v>43</v>
      </c>
      <c r="D2024" s="58">
        <f t="shared" si="168"/>
        <v>5774.4</v>
      </c>
      <c r="E2024" s="58">
        <f t="shared" si="172"/>
        <v>5774.4</v>
      </c>
      <c r="F2024" s="82">
        <f t="shared" si="173"/>
        <v>0</v>
      </c>
    </row>
    <row r="2025" spans="1:7" x14ac:dyDescent="0.25">
      <c r="A2025" s="61">
        <v>26</v>
      </c>
      <c r="B2025" s="61">
        <v>13501</v>
      </c>
      <c r="C2025" s="96" t="s">
        <v>44</v>
      </c>
      <c r="D2025" s="58">
        <f t="shared" si="168"/>
        <v>7194.3</v>
      </c>
      <c r="E2025" s="58">
        <f t="shared" si="172"/>
        <v>61216</v>
      </c>
      <c r="F2025" s="82">
        <f t="shared" si="173"/>
        <v>-54021.7</v>
      </c>
    </row>
    <row r="2026" spans="1:7" x14ac:dyDescent="0.25">
      <c r="A2026" s="61">
        <v>27</v>
      </c>
      <c r="B2026" s="61">
        <v>13503</v>
      </c>
      <c r="C2026" s="96" t="s">
        <v>98</v>
      </c>
      <c r="D2026" s="58">
        <f t="shared" si="168"/>
        <v>0</v>
      </c>
      <c r="E2026" s="58">
        <f t="shared" si="172"/>
        <v>18885</v>
      </c>
      <c r="F2026" s="82">
        <f t="shared" si="173"/>
        <v>-18885</v>
      </c>
    </row>
    <row r="2027" spans="1:7" x14ac:dyDescent="0.25">
      <c r="A2027" s="61"/>
      <c r="B2027" s="54">
        <v>13504</v>
      </c>
      <c r="C2027" s="54" t="s">
        <v>128</v>
      </c>
      <c r="D2027" s="58">
        <f t="shared" si="168"/>
        <v>0</v>
      </c>
      <c r="E2027" s="58">
        <f t="shared" si="172"/>
        <v>4398</v>
      </c>
      <c r="F2027" s="82">
        <f t="shared" si="173"/>
        <v>-4398</v>
      </c>
    </row>
    <row r="2028" spans="1:7" x14ac:dyDescent="0.25">
      <c r="A2028" s="61">
        <v>28</v>
      </c>
      <c r="B2028" s="61">
        <v>13509</v>
      </c>
      <c r="C2028" s="96" t="s">
        <v>45</v>
      </c>
      <c r="D2028" s="58">
        <f t="shared" si="168"/>
        <v>0</v>
      </c>
      <c r="E2028" s="58">
        <f t="shared" si="172"/>
        <v>1110</v>
      </c>
      <c r="F2028" s="82">
        <f t="shared" si="173"/>
        <v>-1110</v>
      </c>
    </row>
    <row r="2029" spans="1:7" x14ac:dyDescent="0.25">
      <c r="A2029" s="61">
        <v>29</v>
      </c>
      <c r="B2029" s="61">
        <v>13511</v>
      </c>
      <c r="C2029" s="96" t="s">
        <v>129</v>
      </c>
      <c r="D2029" s="58">
        <f t="shared" si="168"/>
        <v>23357.4</v>
      </c>
      <c r="E2029" s="58">
        <f t="shared" si="172"/>
        <v>16581.8</v>
      </c>
      <c r="F2029" s="82">
        <f t="shared" si="173"/>
        <v>6775.6000000000022</v>
      </c>
    </row>
    <row r="2030" spans="1:7" ht="24.75" x14ac:dyDescent="0.25">
      <c r="A2030" s="61"/>
      <c r="B2030" s="61">
        <v>13512</v>
      </c>
      <c r="C2030" s="96" t="s">
        <v>179</v>
      </c>
      <c r="D2030" s="58">
        <f t="shared" si="168"/>
        <v>1996.5</v>
      </c>
      <c r="E2030" s="58">
        <f t="shared" si="172"/>
        <v>0</v>
      </c>
      <c r="F2030" s="82">
        <f t="shared" si="173"/>
        <v>1996.5</v>
      </c>
    </row>
    <row r="2031" spans="1:7" x14ac:dyDescent="0.25">
      <c r="A2031" s="61">
        <v>30</v>
      </c>
      <c r="B2031" s="61">
        <v>13610</v>
      </c>
      <c r="C2031" s="96" t="s">
        <v>46</v>
      </c>
      <c r="D2031" s="58">
        <f t="shared" si="168"/>
        <v>14405.76</v>
      </c>
      <c r="E2031" s="58">
        <f t="shared" si="172"/>
        <v>17058.599999999999</v>
      </c>
      <c r="F2031" s="82">
        <f t="shared" si="173"/>
        <v>-2652.8399999999983</v>
      </c>
    </row>
    <row r="2032" spans="1:7" ht="24.75" x14ac:dyDescent="0.25">
      <c r="A2032" s="61">
        <v>31</v>
      </c>
      <c r="B2032" s="61">
        <v>13611</v>
      </c>
      <c r="C2032" s="96" t="s">
        <v>99</v>
      </c>
      <c r="D2032" s="58">
        <f t="shared" si="168"/>
        <v>0</v>
      </c>
      <c r="E2032" s="58">
        <f t="shared" si="172"/>
        <v>2011.26</v>
      </c>
      <c r="F2032" s="82">
        <f t="shared" si="173"/>
        <v>-2011.26</v>
      </c>
    </row>
    <row r="2033" spans="1:7" ht="24.75" x14ac:dyDescent="0.25">
      <c r="A2033" s="61">
        <v>32</v>
      </c>
      <c r="B2033" s="61">
        <v>13620</v>
      </c>
      <c r="C2033" s="96" t="s">
        <v>47</v>
      </c>
      <c r="D2033" s="58">
        <f t="shared" si="168"/>
        <v>35468.160000000003</v>
      </c>
      <c r="E2033" s="58">
        <f t="shared" si="172"/>
        <v>16200.49</v>
      </c>
      <c r="F2033" s="82">
        <f t="shared" si="173"/>
        <v>19267.670000000006</v>
      </c>
    </row>
    <row r="2034" spans="1:7" x14ac:dyDescent="0.25">
      <c r="A2034" s="61">
        <v>33</v>
      </c>
      <c r="B2034" s="61">
        <v>13630</v>
      </c>
      <c r="C2034" s="96" t="s">
        <v>48</v>
      </c>
      <c r="D2034" s="58">
        <f t="shared" si="168"/>
        <v>45734.65</v>
      </c>
      <c r="E2034" s="58">
        <f t="shared" si="172"/>
        <v>46647.040000000001</v>
      </c>
      <c r="F2034" s="82">
        <f t="shared" si="173"/>
        <v>-912.38999999999942</v>
      </c>
    </row>
    <row r="2035" spans="1:7" x14ac:dyDescent="0.25">
      <c r="A2035" s="61">
        <v>34</v>
      </c>
      <c r="B2035" s="61">
        <v>13640</v>
      </c>
      <c r="C2035" s="96" t="s">
        <v>49</v>
      </c>
      <c r="D2035" s="58">
        <f t="shared" si="168"/>
        <v>12512.14</v>
      </c>
      <c r="E2035" s="58">
        <f t="shared" si="172"/>
        <v>10995.15</v>
      </c>
      <c r="F2035" s="82">
        <f t="shared" si="173"/>
        <v>1516.9899999999998</v>
      </c>
    </row>
    <row r="2036" spans="1:7" x14ac:dyDescent="0.25">
      <c r="A2036" s="61">
        <v>35</v>
      </c>
      <c r="B2036" s="61">
        <v>13720</v>
      </c>
      <c r="C2036" s="96" t="s">
        <v>50</v>
      </c>
      <c r="D2036" s="58">
        <f t="shared" si="168"/>
        <v>10661.720000000001</v>
      </c>
      <c r="E2036" s="58">
        <f t="shared" si="172"/>
        <v>3994.09</v>
      </c>
      <c r="F2036" s="82">
        <f t="shared" si="173"/>
        <v>6667.630000000001</v>
      </c>
    </row>
    <row r="2037" spans="1:7" x14ac:dyDescent="0.25">
      <c r="A2037" s="61">
        <v>36</v>
      </c>
      <c r="B2037" s="61">
        <v>13760</v>
      </c>
      <c r="C2037" s="96" t="s">
        <v>51</v>
      </c>
      <c r="D2037" s="58">
        <f t="shared" si="168"/>
        <v>48755.6</v>
      </c>
      <c r="E2037" s="58">
        <f t="shared" si="172"/>
        <v>42117</v>
      </c>
      <c r="F2037" s="82">
        <f t="shared" si="173"/>
        <v>6638.5999999999985</v>
      </c>
    </row>
    <row r="2038" spans="1:7" ht="24.75" x14ac:dyDescent="0.25">
      <c r="A2038" s="61">
        <v>37</v>
      </c>
      <c r="B2038" s="61">
        <v>13780</v>
      </c>
      <c r="C2038" s="96" t="s">
        <v>164</v>
      </c>
      <c r="D2038" s="58">
        <f t="shared" si="168"/>
        <v>20335.5</v>
      </c>
      <c r="E2038" s="58">
        <f t="shared" si="172"/>
        <v>30829.989999999998</v>
      </c>
      <c r="F2038" s="82">
        <f t="shared" si="173"/>
        <v>-10494.489999999998</v>
      </c>
    </row>
    <row r="2039" spans="1:7" ht="24.75" x14ac:dyDescent="0.25">
      <c r="A2039" s="61">
        <v>38</v>
      </c>
      <c r="B2039" s="61">
        <v>13810</v>
      </c>
      <c r="C2039" s="96" t="s">
        <v>165</v>
      </c>
      <c r="D2039" s="58">
        <f t="shared" si="168"/>
        <v>500</v>
      </c>
      <c r="E2039" s="58">
        <f t="shared" si="172"/>
        <v>500</v>
      </c>
      <c r="F2039" s="82">
        <f t="shared" si="173"/>
        <v>0</v>
      </c>
    </row>
    <row r="2040" spans="1:7" x14ac:dyDescent="0.25">
      <c r="A2040" s="61">
        <v>39</v>
      </c>
      <c r="B2040" s="61">
        <v>13820</v>
      </c>
      <c r="C2040" s="96" t="s">
        <v>90</v>
      </c>
      <c r="D2040" s="58">
        <f t="shared" si="168"/>
        <v>0</v>
      </c>
      <c r="E2040" s="58">
        <f t="shared" si="172"/>
        <v>0</v>
      </c>
      <c r="F2040" s="82">
        <f t="shared" si="173"/>
        <v>0</v>
      </c>
    </row>
    <row r="2041" spans="1:7" x14ac:dyDescent="0.25">
      <c r="A2041" s="61">
        <v>40</v>
      </c>
      <c r="B2041" s="61">
        <v>13950</v>
      </c>
      <c r="C2041" s="96" t="s">
        <v>52</v>
      </c>
      <c r="D2041" s="58">
        <f t="shared" si="168"/>
        <v>1560</v>
      </c>
      <c r="E2041" s="58">
        <f t="shared" si="172"/>
        <v>1330</v>
      </c>
      <c r="F2041" s="82">
        <f t="shared" si="173"/>
        <v>230</v>
      </c>
    </row>
    <row r="2042" spans="1:7" x14ac:dyDescent="0.25">
      <c r="A2042" s="61">
        <v>41</v>
      </c>
      <c r="B2042" s="61">
        <v>13951</v>
      </c>
      <c r="C2042" s="96" t="s">
        <v>52</v>
      </c>
      <c r="D2042" s="58">
        <f t="shared" si="168"/>
        <v>2961.27</v>
      </c>
      <c r="E2042" s="58">
        <f t="shared" si="172"/>
        <v>3463.0899999999997</v>
      </c>
      <c r="F2042" s="82">
        <f t="shared" si="173"/>
        <v>-501.81999999999971</v>
      </c>
    </row>
    <row r="2043" spans="1:7" ht="24.75" x14ac:dyDescent="0.25">
      <c r="A2043" s="61"/>
      <c r="B2043" s="61">
        <v>13952</v>
      </c>
      <c r="C2043" s="96" t="s">
        <v>180</v>
      </c>
      <c r="D2043" s="58">
        <f t="shared" si="168"/>
        <v>10</v>
      </c>
      <c r="E2043" s="58">
        <f t="shared" si="172"/>
        <v>0</v>
      </c>
      <c r="F2043" s="82">
        <f t="shared" si="173"/>
        <v>10</v>
      </c>
    </row>
    <row r="2044" spans="1:7" ht="24.75" x14ac:dyDescent="0.25">
      <c r="A2044" s="61">
        <v>42</v>
      </c>
      <c r="B2044" s="61">
        <v>13954</v>
      </c>
      <c r="C2044" s="96" t="s">
        <v>100</v>
      </c>
      <c r="D2044" s="58">
        <f t="shared" si="168"/>
        <v>380</v>
      </c>
      <c r="E2044" s="58">
        <f t="shared" si="172"/>
        <v>250</v>
      </c>
      <c r="F2044" s="82">
        <f t="shared" si="173"/>
        <v>130</v>
      </c>
    </row>
    <row r="2045" spans="1:7" ht="24.75" x14ac:dyDescent="0.25">
      <c r="A2045" s="61">
        <v>43</v>
      </c>
      <c r="B2045" s="61">
        <v>14010</v>
      </c>
      <c r="C2045" s="96" t="s">
        <v>166</v>
      </c>
      <c r="D2045" s="58">
        <f t="shared" si="168"/>
        <v>14044.02</v>
      </c>
      <c r="E2045" s="58">
        <f t="shared" si="172"/>
        <v>22246.94</v>
      </c>
      <c r="F2045" s="82">
        <f t="shared" si="173"/>
        <v>-8202.9199999999983</v>
      </c>
    </row>
    <row r="2046" spans="1:7" ht="24.75" x14ac:dyDescent="0.25">
      <c r="A2046" s="61">
        <v>44</v>
      </c>
      <c r="B2046" s="61">
        <v>14022</v>
      </c>
      <c r="C2046" s="96" t="s">
        <v>101</v>
      </c>
      <c r="D2046" s="58">
        <f t="shared" si="168"/>
        <v>46522.68</v>
      </c>
      <c r="E2046" s="58">
        <f t="shared" si="172"/>
        <v>29315.1</v>
      </c>
      <c r="F2046" s="82">
        <f t="shared" si="173"/>
        <v>17207.580000000002</v>
      </c>
    </row>
    <row r="2047" spans="1:7" ht="24.75" x14ac:dyDescent="0.25">
      <c r="A2047" s="61">
        <v>45</v>
      </c>
      <c r="B2047" s="61">
        <v>14023</v>
      </c>
      <c r="C2047" s="96" t="s">
        <v>167</v>
      </c>
      <c r="D2047" s="58">
        <f t="shared" si="168"/>
        <v>63657.07</v>
      </c>
      <c r="E2047" s="58">
        <f t="shared" si="172"/>
        <v>74467.100000000006</v>
      </c>
      <c r="F2047" s="82">
        <f t="shared" si="173"/>
        <v>-10810.030000000006</v>
      </c>
      <c r="G2047" s="114">
        <f>63657.07-D2047</f>
        <v>0</v>
      </c>
    </row>
    <row r="2048" spans="1:7" ht="24.75" x14ac:dyDescent="0.25">
      <c r="A2048" s="61">
        <v>46</v>
      </c>
      <c r="B2048" s="61">
        <v>14024</v>
      </c>
      <c r="C2048" s="96" t="s">
        <v>53</v>
      </c>
      <c r="D2048" s="58">
        <f t="shared" si="168"/>
        <v>35297.58</v>
      </c>
      <c r="E2048" s="58">
        <f t="shared" si="172"/>
        <v>26041.4</v>
      </c>
      <c r="F2048" s="82">
        <f t="shared" si="173"/>
        <v>9256.18</v>
      </c>
    </row>
    <row r="2049" spans="1:7" ht="24.75" x14ac:dyDescent="0.25">
      <c r="A2049" s="61">
        <v>47</v>
      </c>
      <c r="B2049" s="61">
        <v>14026</v>
      </c>
      <c r="C2049" s="96" t="s">
        <v>168</v>
      </c>
      <c r="D2049" s="58">
        <f t="shared" si="168"/>
        <v>4632.5</v>
      </c>
      <c r="E2049" s="58">
        <f t="shared" si="172"/>
        <v>0</v>
      </c>
      <c r="F2049" s="82">
        <f t="shared" si="173"/>
        <v>4632.5</v>
      </c>
    </row>
    <row r="2050" spans="1:7" ht="24.75" x14ac:dyDescent="0.25">
      <c r="A2050" s="61"/>
      <c r="B2050" s="54">
        <v>14027</v>
      </c>
      <c r="C2050" s="98" t="s">
        <v>181</v>
      </c>
      <c r="D2050" s="58">
        <f t="shared" si="168"/>
        <v>899.5</v>
      </c>
      <c r="E2050" s="58">
        <f t="shared" si="172"/>
        <v>0</v>
      </c>
      <c r="F2050" s="82">
        <f t="shared" si="173"/>
        <v>899.5</v>
      </c>
    </row>
    <row r="2051" spans="1:7" x14ac:dyDescent="0.25">
      <c r="A2051" s="61"/>
      <c r="B2051" s="54">
        <v>14030</v>
      </c>
      <c r="C2051" s="54" t="s">
        <v>130</v>
      </c>
      <c r="D2051" s="58">
        <f t="shared" si="168"/>
        <v>0</v>
      </c>
      <c r="E2051" s="58">
        <f t="shared" si="172"/>
        <v>9517.5</v>
      </c>
      <c r="F2051" s="82">
        <f t="shared" si="173"/>
        <v>-9517.5</v>
      </c>
    </row>
    <row r="2052" spans="1:7" ht="24.75" x14ac:dyDescent="0.25">
      <c r="A2052" s="61">
        <v>48</v>
      </c>
      <c r="B2052" s="61">
        <v>14032</v>
      </c>
      <c r="C2052" s="96" t="s">
        <v>178</v>
      </c>
      <c r="D2052" s="58">
        <f t="shared" si="168"/>
        <v>182214.41</v>
      </c>
      <c r="E2052" s="58">
        <f t="shared" si="172"/>
        <v>132242.14000000001</v>
      </c>
      <c r="F2052" s="82">
        <f t="shared" si="173"/>
        <v>49972.26999999999</v>
      </c>
    </row>
    <row r="2053" spans="1:7" x14ac:dyDescent="0.25">
      <c r="A2053" s="61">
        <v>49</v>
      </c>
      <c r="B2053" s="61">
        <v>14040</v>
      </c>
      <c r="C2053" s="96" t="s">
        <v>54</v>
      </c>
      <c r="D2053" s="58">
        <f t="shared" si="168"/>
        <v>5657.86</v>
      </c>
      <c r="E2053" s="58">
        <f t="shared" si="172"/>
        <v>1499.5</v>
      </c>
      <c r="F2053" s="82">
        <f t="shared" si="173"/>
        <v>4158.3599999999997</v>
      </c>
    </row>
    <row r="2054" spans="1:7" x14ac:dyDescent="0.25">
      <c r="A2054" s="61">
        <v>50</v>
      </c>
      <c r="B2054" s="61">
        <v>14050</v>
      </c>
      <c r="C2054" s="96" t="s">
        <v>55</v>
      </c>
      <c r="D2054" s="58">
        <f t="shared" si="168"/>
        <v>56808.31</v>
      </c>
      <c r="E2054" s="58">
        <f t="shared" si="172"/>
        <v>13321.2</v>
      </c>
      <c r="F2054" s="82">
        <f t="shared" si="173"/>
        <v>43487.11</v>
      </c>
    </row>
    <row r="2055" spans="1:7" ht="36.75" x14ac:dyDescent="0.25">
      <c r="A2055" s="61">
        <v>51</v>
      </c>
      <c r="B2055" s="61">
        <v>14060</v>
      </c>
      <c r="C2055" s="96" t="s">
        <v>102</v>
      </c>
      <c r="D2055" s="58">
        <f t="shared" si="168"/>
        <v>978.97</v>
      </c>
      <c r="E2055" s="58">
        <f t="shared" si="172"/>
        <v>2288</v>
      </c>
      <c r="F2055" s="82">
        <f t="shared" si="173"/>
        <v>-1309.03</v>
      </c>
    </row>
    <row r="2056" spans="1:7" x14ac:dyDescent="0.25">
      <c r="A2056" s="61">
        <v>52</v>
      </c>
      <c r="B2056" s="61">
        <v>14210</v>
      </c>
      <c r="C2056" s="96" t="s">
        <v>56</v>
      </c>
      <c r="D2056" s="58">
        <f t="shared" si="168"/>
        <v>0</v>
      </c>
      <c r="E2056" s="58">
        <f t="shared" si="172"/>
        <v>1150</v>
      </c>
      <c r="F2056" s="82">
        <f t="shared" si="173"/>
        <v>-1150</v>
      </c>
    </row>
    <row r="2057" spans="1:7" ht="24.75" x14ac:dyDescent="0.25">
      <c r="A2057" s="61">
        <v>53</v>
      </c>
      <c r="B2057" s="55">
        <v>14230</v>
      </c>
      <c r="C2057" s="96" t="s">
        <v>57</v>
      </c>
      <c r="D2057" s="58">
        <f t="shared" si="168"/>
        <v>2022.7</v>
      </c>
      <c r="E2057" s="58">
        <f t="shared" si="172"/>
        <v>2644.2999999999997</v>
      </c>
      <c r="F2057" s="82">
        <f t="shared" si="173"/>
        <v>-621.59999999999968</v>
      </c>
    </row>
    <row r="2058" spans="1:7" ht="24.75" x14ac:dyDescent="0.25">
      <c r="A2058" s="61">
        <v>54</v>
      </c>
      <c r="B2058" s="61">
        <v>14310</v>
      </c>
      <c r="C2058" s="96" t="s">
        <v>103</v>
      </c>
      <c r="D2058" s="58">
        <f t="shared" si="168"/>
        <v>2898.74</v>
      </c>
      <c r="E2058" s="58">
        <f t="shared" si="172"/>
        <v>1897.5</v>
      </c>
      <c r="F2058" s="82">
        <f t="shared" si="173"/>
        <v>1001.2399999999998</v>
      </c>
    </row>
    <row r="2059" spans="1:7" x14ac:dyDescent="0.25">
      <c r="A2059" s="54"/>
      <c r="B2059" s="54">
        <v>14410</v>
      </c>
      <c r="C2059" s="61" t="s">
        <v>58</v>
      </c>
      <c r="D2059" s="58">
        <f t="shared" si="168"/>
        <v>46902.32</v>
      </c>
      <c r="E2059" s="58">
        <f t="shared" si="172"/>
        <v>0</v>
      </c>
      <c r="F2059" s="82">
        <f t="shared" si="173"/>
        <v>46902.32</v>
      </c>
    </row>
    <row r="2060" spans="1:7" x14ac:dyDescent="0.25">
      <c r="A2060" s="54"/>
      <c r="B2060" s="54">
        <v>14415</v>
      </c>
      <c r="C2060" s="61" t="s">
        <v>182</v>
      </c>
      <c r="D2060" s="58">
        <f t="shared" si="168"/>
        <v>400</v>
      </c>
      <c r="E2060" s="58">
        <f t="shared" si="172"/>
        <v>0</v>
      </c>
      <c r="F2060" s="82">
        <f t="shared" si="173"/>
        <v>400</v>
      </c>
    </row>
    <row r="2061" spans="1:7" x14ac:dyDescent="0.25">
      <c r="A2061" s="59"/>
      <c r="B2061" s="59" t="s">
        <v>59</v>
      </c>
      <c r="C2061" s="97" t="s">
        <v>60</v>
      </c>
      <c r="D2061" s="172">
        <f t="shared" si="168"/>
        <v>905360.52</v>
      </c>
      <c r="E2061" s="60">
        <f>SUM(E2011:E2060)</f>
        <v>867572.99</v>
      </c>
      <c r="F2061" s="60">
        <f>SUM(F2011:F2058)</f>
        <v>-9514.7899999999954</v>
      </c>
      <c r="G2061" s="173"/>
    </row>
    <row r="2062" spans="1:7" x14ac:dyDescent="0.25">
      <c r="A2062" s="134">
        <v>55</v>
      </c>
      <c r="B2062" s="135">
        <v>13210</v>
      </c>
      <c r="C2062" s="136" t="s">
        <v>61</v>
      </c>
      <c r="D2062" s="58">
        <f t="shared" ref="D2062:D2087" si="174">D69+D163+D258+D353+D448+D543+D638+D733+D828+D923+D1018+D1113+D1208+D1303+D1398+D1493+D1588+D1683+D1778+D1873+D1968</f>
        <v>201511.99</v>
      </c>
      <c r="E2062" s="58">
        <f t="shared" ref="E2062:E2065" si="175">E69+E163+E258+E353+E448+E543+E638+E733+E828+E923+E1018+E1113+E1208+E1303+E1398+E1493+E1588+E1683+E1778+E1873+E1968</f>
        <v>114828.65999999999</v>
      </c>
      <c r="F2062" s="137">
        <f>D2062-E2062</f>
        <v>86683.33</v>
      </c>
    </row>
    <row r="2063" spans="1:7" x14ac:dyDescent="0.25">
      <c r="A2063" s="138">
        <v>56</v>
      </c>
      <c r="B2063" s="139">
        <v>13220</v>
      </c>
      <c r="C2063" s="140" t="s">
        <v>62</v>
      </c>
      <c r="D2063" s="58">
        <f t="shared" si="174"/>
        <v>18648.04</v>
      </c>
      <c r="E2063" s="58">
        <f t="shared" si="175"/>
        <v>5468.08</v>
      </c>
      <c r="F2063" s="137">
        <f t="shared" ref="F2063:F2065" si="176">D2063-E2063</f>
        <v>13179.960000000001</v>
      </c>
    </row>
    <row r="2064" spans="1:7" x14ac:dyDescent="0.25">
      <c r="A2064" s="134">
        <v>57</v>
      </c>
      <c r="B2064" s="135">
        <v>13230</v>
      </c>
      <c r="C2064" s="136" t="s">
        <v>63</v>
      </c>
      <c r="D2064" s="58">
        <f t="shared" si="174"/>
        <v>51295.16</v>
      </c>
      <c r="E2064" s="58">
        <f t="shared" si="175"/>
        <v>29306.03</v>
      </c>
      <c r="F2064" s="137">
        <f t="shared" si="176"/>
        <v>21989.130000000005</v>
      </c>
    </row>
    <row r="2065" spans="1:6" x14ac:dyDescent="0.25">
      <c r="A2065" s="138">
        <v>58</v>
      </c>
      <c r="B2065" s="141">
        <v>13250</v>
      </c>
      <c r="C2065" s="140" t="s">
        <v>64</v>
      </c>
      <c r="D2065" s="58">
        <f t="shared" si="174"/>
        <v>1469.6</v>
      </c>
      <c r="E2065" s="58">
        <f t="shared" si="175"/>
        <v>1805.99</v>
      </c>
      <c r="F2065" s="137">
        <f t="shared" si="176"/>
        <v>-336.3900000000001</v>
      </c>
    </row>
    <row r="2066" spans="1:6" x14ac:dyDescent="0.25">
      <c r="A2066" s="71"/>
      <c r="B2066" s="59" t="s">
        <v>65</v>
      </c>
      <c r="C2066" s="97" t="s">
        <v>66</v>
      </c>
      <c r="D2066" s="172">
        <f t="shared" si="174"/>
        <v>272924.79000000004</v>
      </c>
      <c r="E2066" s="60">
        <f>SUM(E2062:E2065)</f>
        <v>151408.75999999998</v>
      </c>
      <c r="F2066" s="60">
        <f>SUM(F2062:F2065)</f>
        <v>121516.03000000001</v>
      </c>
    </row>
    <row r="2067" spans="1:6" x14ac:dyDescent="0.25">
      <c r="A2067" s="135">
        <v>59</v>
      </c>
      <c r="B2067" s="135">
        <v>21110</v>
      </c>
      <c r="C2067" s="135" t="s">
        <v>123</v>
      </c>
      <c r="D2067" s="58">
        <f t="shared" si="174"/>
        <v>0</v>
      </c>
      <c r="E2067" s="58">
        <f t="shared" ref="E2067:E2070" si="177">E74+E168+E263+E358+E453+E548+E643+E738+E833+E928+E1023+E1118+E1213+E1308+E1403+E1498+E1593+E1688+E1783+E1878+E1973</f>
        <v>1700</v>
      </c>
      <c r="F2067" s="137">
        <f t="shared" ref="F2067:F2070" si="178">D2067-E2067</f>
        <v>-1700</v>
      </c>
    </row>
    <row r="2068" spans="1:6" x14ac:dyDescent="0.25">
      <c r="A2068" s="135"/>
      <c r="B2068" s="135">
        <v>21200</v>
      </c>
      <c r="C2068" s="135" t="s">
        <v>67</v>
      </c>
      <c r="D2068" s="58">
        <f t="shared" si="174"/>
        <v>61600</v>
      </c>
      <c r="E2068" s="58">
        <f t="shared" si="177"/>
        <v>64050</v>
      </c>
      <c r="F2068" s="137">
        <f t="shared" si="178"/>
        <v>-2450</v>
      </c>
    </row>
    <row r="2069" spans="1:6" ht="24.75" x14ac:dyDescent="0.25">
      <c r="A2069" s="135">
        <v>59</v>
      </c>
      <c r="B2069" s="135">
        <v>22202</v>
      </c>
      <c r="C2069" s="136" t="s">
        <v>104</v>
      </c>
      <c r="D2069" s="58">
        <f t="shared" si="174"/>
        <v>216929.55</v>
      </c>
      <c r="E2069" s="58">
        <f t="shared" si="177"/>
        <v>200674.43</v>
      </c>
      <c r="F2069" s="137">
        <f t="shared" si="178"/>
        <v>16255.119999999995</v>
      </c>
    </row>
    <row r="2070" spans="1:6" x14ac:dyDescent="0.25">
      <c r="A2070" s="135">
        <v>60</v>
      </c>
      <c r="B2070" s="135">
        <v>22300</v>
      </c>
      <c r="C2070" s="136" t="s">
        <v>169</v>
      </c>
      <c r="D2070" s="58">
        <f t="shared" si="174"/>
        <v>89946.95</v>
      </c>
      <c r="E2070" s="58">
        <f t="shared" si="177"/>
        <v>0</v>
      </c>
      <c r="F2070" s="137">
        <f t="shared" si="178"/>
        <v>89946.95</v>
      </c>
    </row>
    <row r="2071" spans="1:6" ht="24.75" x14ac:dyDescent="0.25">
      <c r="A2071" s="59"/>
      <c r="B2071" s="59" t="s">
        <v>68</v>
      </c>
      <c r="C2071" s="97" t="s">
        <v>69</v>
      </c>
      <c r="D2071" s="172">
        <f t="shared" si="174"/>
        <v>368476.5</v>
      </c>
      <c r="E2071" s="60">
        <f>SUM(E2067:E2070)</f>
        <v>266424.43</v>
      </c>
      <c r="F2071" s="60">
        <f>SUM(F2067:F2070)</f>
        <v>102052.06999999999</v>
      </c>
    </row>
    <row r="2072" spans="1:6" x14ac:dyDescent="0.25">
      <c r="A2072" s="142">
        <v>61</v>
      </c>
      <c r="B2072" s="142">
        <v>31110</v>
      </c>
      <c r="C2072" s="140" t="s">
        <v>131</v>
      </c>
      <c r="D2072" s="58">
        <f t="shared" si="174"/>
        <v>264800.2</v>
      </c>
      <c r="E2072" s="58">
        <f t="shared" ref="E2072:E2086" si="179">E79+E173+E268+E363+E458+E553+E648+E743+E838+E933+E1028+E1123+E1218+E1313+E1408+E1503+E1598+E1693+E1788+E1883+E1978</f>
        <v>150000</v>
      </c>
      <c r="F2072" s="137">
        <f t="shared" ref="F2072:F2075" si="180">D2072-E2072</f>
        <v>114800.20000000001</v>
      </c>
    </row>
    <row r="2073" spans="1:6" x14ac:dyDescent="0.25">
      <c r="A2073" s="142">
        <v>62</v>
      </c>
      <c r="B2073" s="142">
        <v>31121</v>
      </c>
      <c r="C2073" s="140" t="s">
        <v>70</v>
      </c>
      <c r="D2073" s="58">
        <f t="shared" si="174"/>
        <v>17843.37</v>
      </c>
      <c r="E2073" s="58">
        <f t="shared" si="179"/>
        <v>2995</v>
      </c>
      <c r="F2073" s="137">
        <f t="shared" si="180"/>
        <v>14848.369999999999</v>
      </c>
    </row>
    <row r="2074" spans="1:6" x14ac:dyDescent="0.25">
      <c r="A2074" s="142">
        <v>63</v>
      </c>
      <c r="B2074" s="142">
        <v>31123</v>
      </c>
      <c r="C2074" s="140" t="s">
        <v>170</v>
      </c>
      <c r="D2074" s="58">
        <f t="shared" si="174"/>
        <v>48913.83</v>
      </c>
      <c r="E2074" s="58">
        <f t="shared" si="179"/>
        <v>0</v>
      </c>
      <c r="F2074" s="137">
        <f t="shared" si="180"/>
        <v>48913.83</v>
      </c>
    </row>
    <row r="2075" spans="1:6" x14ac:dyDescent="0.25">
      <c r="A2075" s="142">
        <v>64</v>
      </c>
      <c r="B2075" s="142">
        <v>31126</v>
      </c>
      <c r="C2075" s="140" t="s">
        <v>171</v>
      </c>
      <c r="D2075" s="58">
        <f t="shared" si="174"/>
        <v>99940</v>
      </c>
      <c r="E2075" s="58">
        <f t="shared" si="179"/>
        <v>0</v>
      </c>
      <c r="F2075" s="137">
        <f t="shared" si="180"/>
        <v>99940</v>
      </c>
    </row>
    <row r="2076" spans="1:6" x14ac:dyDescent="0.25">
      <c r="A2076" s="142"/>
      <c r="B2076" s="142">
        <v>31129</v>
      </c>
      <c r="C2076" s="140" t="s">
        <v>184</v>
      </c>
      <c r="D2076" s="58">
        <f t="shared" si="174"/>
        <v>5760</v>
      </c>
      <c r="E2076" s="58">
        <f t="shared" si="179"/>
        <v>0</v>
      </c>
      <c r="F2076" s="137"/>
    </row>
    <row r="2077" spans="1:6" x14ac:dyDescent="0.25">
      <c r="A2077" s="142">
        <v>65</v>
      </c>
      <c r="B2077" s="142">
        <v>31230</v>
      </c>
      <c r="C2077" s="140" t="s">
        <v>71</v>
      </c>
      <c r="D2077" s="58">
        <f t="shared" si="174"/>
        <v>1056299.32</v>
      </c>
      <c r="E2077" s="58">
        <f t="shared" si="179"/>
        <v>1085278.97</v>
      </c>
      <c r="F2077" s="137">
        <f t="shared" ref="F2077:F2081" si="181">D2077-E2077</f>
        <v>-28979.649999999907</v>
      </c>
    </row>
    <row r="2078" spans="1:6" x14ac:dyDescent="0.25">
      <c r="A2078" s="142">
        <v>66</v>
      </c>
      <c r="B2078" s="142">
        <v>31240</v>
      </c>
      <c r="C2078" s="140" t="s">
        <v>105</v>
      </c>
      <c r="D2078" s="58">
        <f t="shared" si="174"/>
        <v>221031.75</v>
      </c>
      <c r="E2078" s="58">
        <f t="shared" si="179"/>
        <v>52362.83</v>
      </c>
      <c r="F2078" s="137">
        <f t="shared" si="181"/>
        <v>168668.91999999998</v>
      </c>
    </row>
    <row r="2079" spans="1:6" x14ac:dyDescent="0.25">
      <c r="A2079" s="142">
        <v>67</v>
      </c>
      <c r="B2079" s="142">
        <v>31250</v>
      </c>
      <c r="C2079" s="140" t="s">
        <v>172</v>
      </c>
      <c r="D2079" s="58">
        <f t="shared" si="174"/>
        <v>118563.19</v>
      </c>
      <c r="E2079" s="58">
        <f t="shared" si="179"/>
        <v>0</v>
      </c>
      <c r="F2079" s="137">
        <f t="shared" si="181"/>
        <v>118563.19</v>
      </c>
    </row>
    <row r="2080" spans="1:6" x14ac:dyDescent="0.25">
      <c r="A2080" s="142">
        <v>68</v>
      </c>
      <c r="B2080" s="143">
        <v>31260</v>
      </c>
      <c r="C2080" s="144" t="s">
        <v>106</v>
      </c>
      <c r="D2080" s="58">
        <f t="shared" si="174"/>
        <v>90986.260000000009</v>
      </c>
      <c r="E2080" s="58">
        <f t="shared" si="179"/>
        <v>373766.26</v>
      </c>
      <c r="F2080" s="137">
        <f t="shared" si="181"/>
        <v>-282780</v>
      </c>
    </row>
    <row r="2081" spans="1:7" ht="24.75" x14ac:dyDescent="0.25">
      <c r="A2081" s="142">
        <v>69</v>
      </c>
      <c r="B2081" s="142">
        <v>31510</v>
      </c>
      <c r="C2081" s="140" t="s">
        <v>173</v>
      </c>
      <c r="D2081" s="58">
        <f t="shared" si="174"/>
        <v>184784.99</v>
      </c>
      <c r="E2081" s="58">
        <f t="shared" si="179"/>
        <v>15000</v>
      </c>
      <c r="F2081" s="137">
        <f t="shared" si="181"/>
        <v>169784.99</v>
      </c>
    </row>
    <row r="2082" spans="1:7" x14ac:dyDescent="0.25">
      <c r="A2082" s="142"/>
      <c r="B2082" s="142">
        <v>31690</v>
      </c>
      <c r="C2082" s="140" t="s">
        <v>183</v>
      </c>
      <c r="D2082" s="58">
        <f t="shared" si="174"/>
        <v>12865</v>
      </c>
      <c r="E2082" s="58">
        <f t="shared" si="179"/>
        <v>0</v>
      </c>
      <c r="F2082" s="137"/>
    </row>
    <row r="2083" spans="1:7" x14ac:dyDescent="0.25">
      <c r="A2083" s="142">
        <v>70</v>
      </c>
      <c r="B2083" s="143">
        <v>32110</v>
      </c>
      <c r="C2083" s="145" t="s">
        <v>107</v>
      </c>
      <c r="D2083" s="58">
        <f t="shared" si="174"/>
        <v>6900</v>
      </c>
      <c r="E2083" s="58">
        <f t="shared" si="179"/>
        <v>280000</v>
      </c>
      <c r="F2083" s="137">
        <f t="shared" ref="F2083:F2087" si="182">D2083-E2083</f>
        <v>-273100</v>
      </c>
    </row>
    <row r="2084" spans="1:7" x14ac:dyDescent="0.25">
      <c r="A2084" s="142">
        <v>71</v>
      </c>
      <c r="B2084" s="142">
        <v>32111</v>
      </c>
      <c r="C2084" s="140" t="s">
        <v>174</v>
      </c>
      <c r="D2084" s="58">
        <f t="shared" si="174"/>
        <v>110000</v>
      </c>
      <c r="E2084" s="58">
        <v>2045.64</v>
      </c>
      <c r="F2084" s="137">
        <f t="shared" si="182"/>
        <v>107954.36</v>
      </c>
    </row>
    <row r="2085" spans="1:7" ht="24" x14ac:dyDescent="0.25">
      <c r="A2085" s="142">
        <v>72</v>
      </c>
      <c r="B2085" s="143">
        <v>32140</v>
      </c>
      <c r="C2085" s="145" t="s">
        <v>175</v>
      </c>
      <c r="D2085" s="58">
        <f t="shared" si="174"/>
        <v>6515</v>
      </c>
      <c r="E2085" s="58">
        <f t="shared" si="179"/>
        <v>0</v>
      </c>
      <c r="F2085" s="137">
        <f t="shared" si="182"/>
        <v>6515</v>
      </c>
    </row>
    <row r="2086" spans="1:7" ht="24" x14ac:dyDescent="0.25">
      <c r="A2086" s="142">
        <v>73</v>
      </c>
      <c r="B2086" s="143">
        <v>34000</v>
      </c>
      <c r="C2086" s="145" t="s">
        <v>132</v>
      </c>
      <c r="D2086" s="58">
        <f t="shared" si="174"/>
        <v>310131.08</v>
      </c>
      <c r="E2086" s="58">
        <f t="shared" si="179"/>
        <v>13628.38</v>
      </c>
      <c r="F2086" s="137">
        <f t="shared" si="182"/>
        <v>296502.7</v>
      </c>
    </row>
    <row r="2087" spans="1:7" x14ac:dyDescent="0.25">
      <c r="A2087" s="59"/>
      <c r="B2087" s="59" t="s">
        <v>72</v>
      </c>
      <c r="C2087" s="97" t="s">
        <v>73</v>
      </c>
      <c r="D2087" s="172">
        <f t="shared" si="174"/>
        <v>2555333.9900000002</v>
      </c>
      <c r="E2087" s="60">
        <f>SUM(E2072:E2086)</f>
        <v>1975077.0799999998</v>
      </c>
      <c r="F2087" s="83">
        <f t="shared" si="182"/>
        <v>580256.91000000038</v>
      </c>
      <c r="G2087" s="173"/>
    </row>
    <row r="2088" spans="1:7" x14ac:dyDescent="0.25">
      <c r="A2088" s="65" t="s">
        <v>74</v>
      </c>
      <c r="B2088" s="66"/>
      <c r="C2088" s="67"/>
      <c r="D2088" s="68">
        <f>D2010+D2061+D2066+D2071+D2087</f>
        <v>8464264.0999999978</v>
      </c>
      <c r="E2088" s="68">
        <f>E2010+E2061+E2066+E2071+E2087</f>
        <v>7442503.6799999997</v>
      </c>
      <c r="F2088" s="68">
        <f>D2088-E2088</f>
        <v>1021760.4199999981</v>
      </c>
    </row>
  </sheetData>
  <mergeCells count="1">
    <mergeCell ref="A1:F1"/>
  </mergeCells>
  <pageMargins left="0.45" right="0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Tabela 1. Buxheti janar-qershor</vt:lpstr>
      <vt:lpstr>Tab.2.Te hyrat vetanake </vt:lpstr>
      <vt:lpstr>Tab.2.1. THV sipas muajve </vt:lpstr>
      <vt:lpstr>Tab.3. Shpenzimet buxhetore</vt:lpstr>
      <vt:lpstr>Tab.3.1. Shpen.janar-qershor</vt:lpstr>
      <vt:lpstr>5.Shp.sipas kodeve ekonomike</vt:lpstr>
      <vt:lpstr>5.Shp.sipas kod.ek.-drejtorite</vt:lpstr>
      <vt:lpstr>'5.Shp.sipas kod.ek.-drejtorite'!Print_Area</vt:lpstr>
      <vt:lpstr>'5.Shp.sipas kodeve ekonomike'!Print_Area</vt:lpstr>
      <vt:lpstr>'Tab.3. Shpenzimet buxhetore'!Print_Area</vt:lpstr>
      <vt:lpstr>'Tab.3.1. Shpen.janar-qershor'!Print_Area</vt:lpstr>
      <vt:lpstr>'Tabela 1. Buxheti janar-qershor'!Print_Area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Melihate Behramaj</cp:lastModifiedBy>
  <cp:lastPrinted>2025-07-21T11:56:04Z</cp:lastPrinted>
  <dcterms:created xsi:type="dcterms:W3CDTF">2023-04-01T12:46:53Z</dcterms:created>
  <dcterms:modified xsi:type="dcterms:W3CDTF">2025-07-21T13:23:42Z</dcterms:modified>
</cp:coreProperties>
</file>