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"/>
    </mc:Choice>
  </mc:AlternateContent>
  <xr:revisionPtr revIDLastSave="0" documentId="13_ncr:1_{083F25E2-7D74-444D-8DEE-7BD18120F7DE}" xr6:coauthVersionLast="36" xr6:coauthVersionMax="36" xr10:uidLastSave="{00000000-0000-0000-0000-000000000000}"/>
  <bookViews>
    <workbookView xWindow="-120" yWindow="-120" windowWidth="7350" windowHeight="6585" xr2:uid="{00000000-000D-0000-FFFF-FFFF00000000}"/>
  </bookViews>
  <sheets>
    <sheet name="THV-2025" sheetId="1" r:id="rId1"/>
    <sheet name="SHPENZIMET PER 2025" sheetId="2" r:id="rId2"/>
    <sheet name="PARTICIPIMET E QYTETAREVE 2023" sheetId="4" r:id="rId3"/>
    <sheet name="Sheet2" sheetId="5" r:id="rId4"/>
    <sheet name="PARTICIPIMET 2021" sheetId="9" r:id="rId5"/>
    <sheet name="REALIZIMI PER DREJTORI 2023" sheetId="10" r:id="rId6"/>
  </sheets>
  <externalReferences>
    <externalReference r:id="rId7"/>
    <externalReference r:id="rId8"/>
    <externalReference r:id="rId9"/>
  </externalReferences>
  <definedNames>
    <definedName name="_xlnm._FilterDatabase" localSheetId="1" hidden="1">'SHPENZIMET PER 2025'!$A$12:$T$61</definedName>
    <definedName name="_xlnm.Print_Area" localSheetId="2">'PARTICIPIMET E QYTETAREVE 2023'!$A$1:$G$23</definedName>
    <definedName name="_xlnm.Print_Area" localSheetId="0">'THV-2025'!$A$1:$Q$42</definedName>
  </definedNames>
  <calcPr calcId="191029"/>
</workbook>
</file>

<file path=xl/calcChain.xml><?xml version="1.0" encoding="utf-8"?>
<calcChain xmlns="http://schemas.openxmlformats.org/spreadsheetml/2006/main">
  <c r="J62" i="2" l="1"/>
  <c r="R61" i="2" l="1"/>
  <c r="I25" i="2" l="1"/>
  <c r="I35" i="2"/>
  <c r="I60" i="2" l="1"/>
  <c r="H31" i="2" l="1"/>
  <c r="H61" i="2" l="1"/>
  <c r="H63" i="2" l="1"/>
  <c r="H29" i="2" l="1"/>
  <c r="H60" i="2"/>
  <c r="F35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R21" i="2" l="1"/>
  <c r="R16" i="2"/>
  <c r="G52" i="2" l="1"/>
  <c r="G60" i="2" l="1"/>
  <c r="R22" i="2"/>
  <c r="R14" i="2"/>
  <c r="G62" i="2" l="1"/>
  <c r="G63" i="2" s="1"/>
  <c r="F29" i="2"/>
  <c r="F26" i="2"/>
  <c r="E35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57" i="2" l="1"/>
  <c r="D32" i="1" l="1"/>
  <c r="P32" i="1" s="1"/>
  <c r="D31" i="1"/>
  <c r="P31" i="1" s="1"/>
  <c r="D30" i="1"/>
  <c r="P30" i="1" s="1"/>
  <c r="D29" i="1"/>
  <c r="P29" i="1" s="1"/>
  <c r="D28" i="1"/>
  <c r="P28" i="1" s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D8" i="1"/>
  <c r="P8" i="1" s="1"/>
  <c r="D7" i="1"/>
  <c r="P7" i="1" s="1"/>
  <c r="D6" i="1"/>
  <c r="P6" i="1" s="1"/>
  <c r="D5" i="1"/>
  <c r="P5" i="1" s="1"/>
  <c r="D4" i="1"/>
  <c r="F57" i="2" l="1"/>
  <c r="D35" i="1" l="1"/>
  <c r="R19" i="2"/>
  <c r="S19" i="2" s="1"/>
  <c r="T19" i="2" s="1"/>
  <c r="R17" i="2"/>
  <c r="S17" i="2" s="1"/>
  <c r="T17" i="2" s="1"/>
  <c r="R15" i="2"/>
  <c r="S15" i="2" s="1"/>
  <c r="T15" i="2" s="1"/>
  <c r="D33" i="1" l="1"/>
  <c r="P4" i="1" l="1"/>
  <c r="P33" i="1" s="1"/>
  <c r="E70" i="2" l="1"/>
  <c r="U23" i="2" l="1"/>
  <c r="R30" i="2" l="1"/>
  <c r="I33" i="1" l="1"/>
  <c r="I34" i="1" s="1"/>
  <c r="I36" i="1" l="1"/>
  <c r="G33" i="1" l="1"/>
  <c r="R55" i="2" l="1"/>
  <c r="S55" i="2" s="1"/>
  <c r="T55" i="2" s="1"/>
  <c r="R54" i="2"/>
  <c r="S54" i="2" s="1"/>
  <c r="T54" i="2" s="1"/>
  <c r="R53" i="2"/>
  <c r="S53" i="2" s="1"/>
  <c r="T53" i="2" s="1"/>
  <c r="E56" i="2" l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4" i="2" s="1"/>
  <c r="A55" i="2" s="1"/>
  <c r="O10" i="2" l="1"/>
  <c r="P4" i="2"/>
  <c r="P7" i="2"/>
  <c r="P6" i="2"/>
  <c r="P8" i="2"/>
  <c r="P10" i="2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41" i="10" l="1"/>
  <c r="J41" i="10"/>
  <c r="I41" i="10"/>
  <c r="K40" i="10"/>
  <c r="J40" i="10"/>
  <c r="I40" i="10"/>
  <c r="E40" i="10"/>
  <c r="C40" i="10"/>
  <c r="K37" i="10"/>
  <c r="J37" i="10"/>
  <c r="I37" i="10"/>
  <c r="H37" i="10"/>
  <c r="G37" i="10"/>
  <c r="E37" i="10"/>
  <c r="C37" i="10"/>
  <c r="B37" i="10"/>
  <c r="K36" i="10"/>
  <c r="J36" i="10"/>
  <c r="I36" i="10"/>
  <c r="E36" i="10"/>
  <c r="C36" i="10"/>
  <c r="B36" i="10"/>
  <c r="K33" i="10"/>
  <c r="J33" i="10"/>
  <c r="H33" i="10"/>
  <c r="E33" i="10"/>
  <c r="C33" i="10"/>
  <c r="B33" i="10"/>
  <c r="K32" i="10"/>
  <c r="J32" i="10"/>
  <c r="I32" i="10"/>
  <c r="E32" i="10"/>
  <c r="C32" i="10"/>
  <c r="K31" i="10"/>
  <c r="J31" i="10"/>
  <c r="I31" i="10"/>
  <c r="E31" i="10"/>
  <c r="C31" i="10"/>
  <c r="K28" i="10"/>
  <c r="J28" i="10"/>
  <c r="I28" i="10"/>
  <c r="E28" i="10"/>
  <c r="C28" i="10"/>
  <c r="B28" i="10"/>
  <c r="K27" i="10"/>
  <c r="J27" i="10"/>
  <c r="I27" i="10"/>
  <c r="E27" i="10"/>
  <c r="D27" i="10"/>
  <c r="C27" i="10"/>
  <c r="B27" i="10"/>
  <c r="K24" i="10"/>
  <c r="J24" i="10"/>
  <c r="I24" i="10"/>
  <c r="H24" i="10"/>
  <c r="G24" i="10"/>
  <c r="F24" i="10"/>
  <c r="E24" i="10"/>
  <c r="C24" i="10"/>
  <c r="B24" i="10"/>
  <c r="K23" i="10"/>
  <c r="J23" i="10"/>
  <c r="I23" i="10"/>
  <c r="E23" i="10"/>
  <c r="C23" i="10"/>
  <c r="K20" i="10"/>
  <c r="J20" i="10"/>
  <c r="I20" i="10"/>
  <c r="H20" i="10"/>
  <c r="G20" i="10"/>
  <c r="F20" i="10"/>
  <c r="C20" i="10"/>
  <c r="B20" i="10"/>
  <c r="K19" i="10"/>
  <c r="J19" i="10"/>
  <c r="I19" i="10"/>
  <c r="H19" i="10"/>
  <c r="G19" i="10"/>
  <c r="F19" i="10"/>
  <c r="C19" i="10"/>
  <c r="B19" i="10"/>
  <c r="K18" i="10"/>
  <c r="J18" i="10"/>
  <c r="I18" i="10"/>
  <c r="E18" i="10"/>
  <c r="C18" i="10"/>
  <c r="K17" i="10"/>
  <c r="J17" i="10"/>
  <c r="I17" i="10"/>
  <c r="E17" i="10"/>
  <c r="C17" i="10"/>
  <c r="B17" i="10"/>
  <c r="K16" i="10"/>
  <c r="J16" i="10"/>
  <c r="I16" i="10"/>
  <c r="E16" i="10"/>
  <c r="C16" i="10"/>
  <c r="K15" i="10"/>
  <c r="J15" i="10"/>
  <c r="I15" i="10"/>
  <c r="E15" i="10"/>
  <c r="C15" i="10"/>
  <c r="B15" i="10"/>
  <c r="K14" i="10"/>
  <c r="J14" i="10"/>
  <c r="I14" i="10"/>
  <c r="F14" i="10"/>
  <c r="E14" i="10"/>
  <c r="D14" i="10"/>
  <c r="C14" i="10"/>
  <c r="B14" i="10"/>
  <c r="K13" i="10"/>
  <c r="J13" i="10"/>
  <c r="I13" i="10"/>
  <c r="E13" i="10"/>
  <c r="C13" i="10"/>
  <c r="B13" i="10"/>
  <c r="K10" i="10"/>
  <c r="J10" i="10"/>
  <c r="I10" i="10"/>
  <c r="H10" i="10"/>
  <c r="G10" i="10"/>
  <c r="F10" i="10"/>
  <c r="D10" i="10"/>
  <c r="C10" i="10"/>
  <c r="B10" i="10"/>
  <c r="K9" i="10"/>
  <c r="J9" i="10"/>
  <c r="I9" i="10"/>
  <c r="E9" i="10"/>
  <c r="C9" i="10"/>
  <c r="B9" i="10"/>
  <c r="K8" i="10"/>
  <c r="J8" i="10"/>
  <c r="I8" i="10"/>
  <c r="H8" i="10"/>
  <c r="E8" i="10"/>
  <c r="C8" i="10"/>
  <c r="B8" i="10"/>
  <c r="J7" i="10"/>
  <c r="I7" i="10"/>
  <c r="H7" i="10"/>
  <c r="G7" i="10"/>
  <c r="D7" i="10"/>
  <c r="C7" i="10"/>
  <c r="B7" i="10"/>
  <c r="K6" i="10"/>
  <c r="J6" i="10"/>
  <c r="I6" i="10"/>
  <c r="E6" i="10"/>
  <c r="C6" i="10"/>
  <c r="B6" i="10"/>
  <c r="K5" i="10"/>
  <c r="J5" i="10"/>
  <c r="I5" i="10"/>
  <c r="E5" i="10"/>
  <c r="C5" i="10"/>
  <c r="K4" i="10"/>
  <c r="J4" i="10"/>
  <c r="I4" i="10"/>
  <c r="E4" i="10"/>
  <c r="C4" i="10"/>
  <c r="K3" i="10"/>
  <c r="J3" i="10"/>
  <c r="I3" i="10"/>
  <c r="E3" i="10"/>
  <c r="C3" i="10"/>
  <c r="N20" i="10" l="1"/>
  <c r="N19" i="10"/>
  <c r="N10" i="10"/>
  <c r="O56" i="2" l="1"/>
  <c r="F70" i="2" l="1"/>
  <c r="M33" i="1" l="1"/>
  <c r="M36" i="1" s="1"/>
  <c r="M37" i="1" l="1"/>
  <c r="M34" i="1"/>
  <c r="R52" i="2" l="1"/>
  <c r="S52" i="2" s="1"/>
  <c r="T52" i="2" s="1"/>
  <c r="R51" i="2"/>
  <c r="S51" i="2" s="1"/>
  <c r="T51" i="2" s="1"/>
  <c r="R50" i="2"/>
  <c r="S50" i="2" s="1"/>
  <c r="T50" i="2" s="1"/>
  <c r="R49" i="2"/>
  <c r="S49" i="2" s="1"/>
  <c r="T49" i="2" s="1"/>
  <c r="R48" i="2"/>
  <c r="S48" i="2" s="1"/>
  <c r="T48" i="2" s="1"/>
  <c r="R47" i="2"/>
  <c r="S47" i="2" s="1"/>
  <c r="T47" i="2" s="1"/>
  <c r="R46" i="2"/>
  <c r="S46" i="2" s="1"/>
  <c r="T46" i="2" s="1"/>
  <c r="R45" i="2"/>
  <c r="S45" i="2" s="1"/>
  <c r="T45" i="2" s="1"/>
  <c r="R44" i="2"/>
  <c r="S44" i="2" s="1"/>
  <c r="R43" i="2"/>
  <c r="S43" i="2" s="1"/>
  <c r="R42" i="2"/>
  <c r="S42" i="2" s="1"/>
  <c r="R41" i="2"/>
  <c r="S41" i="2" s="1"/>
  <c r="R40" i="2"/>
  <c r="S40" i="2" s="1"/>
  <c r="R39" i="2"/>
  <c r="S39" i="2" s="1"/>
  <c r="R38" i="2"/>
  <c r="S38" i="2" s="1"/>
  <c r="R37" i="2"/>
  <c r="S37" i="2" s="1"/>
  <c r="R36" i="2"/>
  <c r="S36" i="2" s="1"/>
  <c r="R35" i="2"/>
  <c r="S35" i="2" s="1"/>
  <c r="R34" i="2"/>
  <c r="S34" i="2" s="1"/>
  <c r="R33" i="2"/>
  <c r="S33" i="2" s="1"/>
  <c r="R32" i="2"/>
  <c r="S32" i="2" s="1"/>
  <c r="R31" i="2"/>
  <c r="S31" i="2" s="1"/>
  <c r="S30" i="2"/>
  <c r="R29" i="2"/>
  <c r="S29" i="2" s="1"/>
  <c r="R28" i="2"/>
  <c r="S28" i="2" s="1"/>
  <c r="R27" i="2"/>
  <c r="S27" i="2" s="1"/>
  <c r="R26" i="2"/>
  <c r="S26" i="2" s="1"/>
  <c r="R25" i="2"/>
  <c r="S25" i="2" s="1"/>
  <c r="R24" i="2"/>
  <c r="S24" i="2" s="1"/>
  <c r="R20" i="2"/>
  <c r="S20" i="2" s="1"/>
  <c r="R18" i="2"/>
  <c r="S18" i="2" s="1"/>
  <c r="T18" i="2" s="1"/>
  <c r="S16" i="2"/>
  <c r="T16" i="2" s="1"/>
  <c r="S14" i="2"/>
  <c r="S23" i="2" l="1"/>
  <c r="O33" i="1" l="1"/>
  <c r="O36" i="1" s="1"/>
  <c r="O34" i="1" l="1"/>
  <c r="L56" i="2"/>
  <c r="L59" i="2" s="1"/>
  <c r="J56" i="2" l="1"/>
  <c r="K56" i="2"/>
  <c r="K59" i="2" s="1"/>
  <c r="T42" i="2" l="1"/>
  <c r="N33" i="1" l="1"/>
  <c r="K33" i="1"/>
  <c r="T41" i="2"/>
  <c r="T40" i="2"/>
  <c r="T39" i="2"/>
  <c r="T44" i="2"/>
  <c r="T43" i="2"/>
  <c r="T14" i="2"/>
  <c r="N10" i="2"/>
  <c r="K10" i="2"/>
  <c r="I10" i="2"/>
  <c r="F10" i="2"/>
  <c r="D10" i="2"/>
  <c r="G10" i="2"/>
  <c r="L10" i="2"/>
  <c r="M10" i="2"/>
  <c r="E10" i="2"/>
  <c r="K34" i="1" l="1"/>
  <c r="K36" i="1"/>
  <c r="N34" i="1"/>
  <c r="N36" i="1"/>
  <c r="F9" i="9"/>
  <c r="H6" i="9" l="1"/>
  <c r="H5" i="9"/>
  <c r="H4" i="9"/>
  <c r="H56" i="2" l="1"/>
  <c r="G56" i="2" l="1"/>
  <c r="T32" i="2" l="1"/>
  <c r="E33" i="1"/>
  <c r="E36" i="1" l="1"/>
  <c r="E34" i="1"/>
  <c r="G21" i="4" l="1"/>
  <c r="Q56" i="2" l="1"/>
  <c r="Q59" i="2" s="1"/>
  <c r="P56" i="2"/>
  <c r="N56" i="2"/>
  <c r="M56" i="2"/>
  <c r="I56" i="2"/>
  <c r="F56" i="2" l="1"/>
  <c r="F61" i="2" s="1"/>
  <c r="E37" i="1" l="1"/>
  <c r="R57" i="2"/>
  <c r="J59" i="2" l="1"/>
  <c r="I59" i="2"/>
  <c r="T31" i="2"/>
  <c r="T38" i="2"/>
  <c r="T37" i="2"/>
  <c r="T36" i="2"/>
  <c r="T35" i="2"/>
  <c r="T34" i="2"/>
  <c r="T30" i="2"/>
  <c r="T29" i="2"/>
  <c r="T26" i="2"/>
  <c r="T25" i="2"/>
  <c r="T24" i="2"/>
  <c r="T20" i="2"/>
  <c r="T27" i="2" l="1"/>
  <c r="T28" i="2"/>
  <c r="T23" i="2" l="1"/>
  <c r="T33" i="2"/>
  <c r="N37" i="1" l="1"/>
  <c r="K37" i="1"/>
  <c r="R58" i="2" l="1"/>
  <c r="F59" i="2" l="1"/>
  <c r="C10" i="2"/>
  <c r="G59" i="2" l="1"/>
  <c r="H59" i="2" l="1"/>
  <c r="P43" i="1" l="1"/>
  <c r="M59" i="2" l="1"/>
  <c r="N59" i="2" l="1"/>
  <c r="P59" i="2" l="1"/>
  <c r="O37" i="1" l="1"/>
  <c r="O59" i="2" l="1"/>
  <c r="R59" i="2" s="1"/>
  <c r="S59" i="2" s="1"/>
  <c r="P35" i="1" l="1"/>
  <c r="H15" i="10" l="1"/>
  <c r="H14" i="10"/>
  <c r="H6" i="10"/>
  <c r="H41" i="10"/>
  <c r="H27" i="10"/>
  <c r="H17" i="10" l="1"/>
  <c r="H9" i="10"/>
  <c r="H36" i="10"/>
  <c r="H28" i="10"/>
  <c r="H3" i="10"/>
  <c r="H5" i="10" l="1"/>
  <c r="H32" i="10"/>
  <c r="H31" i="10" l="1"/>
  <c r="H18" i="10"/>
  <c r="H40" i="10"/>
  <c r="H13" i="10"/>
  <c r="H23" i="10"/>
  <c r="H4" i="10"/>
  <c r="J33" i="1"/>
  <c r="J36" i="1" s="1"/>
  <c r="H16" i="10"/>
  <c r="J34" i="1" l="1"/>
  <c r="J37" i="1"/>
  <c r="G6" i="10" l="1"/>
  <c r="G14" i="10"/>
  <c r="N14" i="10" s="1"/>
  <c r="G33" i="10" l="1"/>
  <c r="G28" i="10"/>
  <c r="G15" i="10"/>
  <c r="G16" i="10" l="1"/>
  <c r="G18" i="10"/>
  <c r="G31" i="10"/>
  <c r="G41" i="10" l="1"/>
  <c r="G3" i="10"/>
  <c r="G40" i="10"/>
  <c r="G23" i="10"/>
  <c r="G9" i="10"/>
  <c r="G4" i="10"/>
  <c r="G27" i="10"/>
  <c r="G13" i="10"/>
  <c r="G8" i="10"/>
  <c r="G17" i="10"/>
  <c r="G5" i="10"/>
  <c r="G36" i="10"/>
  <c r="G32" i="10"/>
  <c r="F33" i="10" l="1"/>
  <c r="F7" i="10"/>
  <c r="N7" i="10" s="1"/>
  <c r="I37" i="1" l="1"/>
  <c r="F36" i="10" l="1"/>
  <c r="F15" i="10"/>
  <c r="F41" i="10"/>
  <c r="N41" i="10" s="1"/>
  <c r="F8" i="10" l="1"/>
  <c r="F16" i="10"/>
  <c r="F5" i="10"/>
  <c r="F31" i="10"/>
  <c r="F3" i="10"/>
  <c r="F6" i="10"/>
  <c r="F13" i="10"/>
  <c r="F9" i="10"/>
  <c r="F17" i="10"/>
  <c r="F28" i="10"/>
  <c r="F27" i="10"/>
  <c r="N27" i="10" s="1"/>
  <c r="F37" i="10"/>
  <c r="F4" i="10"/>
  <c r="F23" i="10"/>
  <c r="F40" i="10"/>
  <c r="F18" i="10"/>
  <c r="F32" i="10"/>
  <c r="H33" i="1" l="1"/>
  <c r="H37" i="1" l="1"/>
  <c r="H34" i="1"/>
  <c r="D13" i="10" l="1"/>
  <c r="N13" i="10" s="1"/>
  <c r="D15" i="10"/>
  <c r="N15" i="10" s="1"/>
  <c r="D6" i="10"/>
  <c r="N6" i="10" s="1"/>
  <c r="D5" i="10" l="1"/>
  <c r="D8" i="10"/>
  <c r="N8" i="10" s="1"/>
  <c r="D24" i="10"/>
  <c r="N24" i="10" s="1"/>
  <c r="D28" i="10" l="1"/>
  <c r="N28" i="10" s="1"/>
  <c r="N29" i="10" s="1"/>
  <c r="D32" i="10"/>
  <c r="D9" i="10"/>
  <c r="N9" i="10" s="1"/>
  <c r="D3" i="10" l="1"/>
  <c r="D31" i="10"/>
  <c r="D4" i="10"/>
  <c r="D23" i="10"/>
  <c r="D17" i="10"/>
  <c r="N17" i="10" s="1"/>
  <c r="D33" i="10"/>
  <c r="N33" i="10" s="1"/>
  <c r="D37" i="10"/>
  <c r="N37" i="10" s="1"/>
  <c r="D18" i="10"/>
  <c r="D36" i="10"/>
  <c r="N36" i="10" s="1"/>
  <c r="D16" i="10"/>
  <c r="N38" i="10" l="1"/>
  <c r="D40" i="10"/>
  <c r="F33" i="1"/>
  <c r="H64" i="2" s="1"/>
  <c r="H66" i="2" l="1"/>
  <c r="H65" i="2"/>
  <c r="F36" i="1"/>
  <c r="F37" i="1"/>
  <c r="F34" i="1"/>
  <c r="B3" i="10" l="1"/>
  <c r="N3" i="10" s="1"/>
  <c r="B32" i="10"/>
  <c r="N32" i="10" s="1"/>
  <c r="B23" i="10"/>
  <c r="N23" i="10" s="1"/>
  <c r="N25" i="10" s="1"/>
  <c r="B5" i="10"/>
  <c r="N5" i="10" s="1"/>
  <c r="B16" i="10" l="1"/>
  <c r="N16" i="10" s="1"/>
  <c r="B4" i="10"/>
  <c r="N4" i="10" s="1"/>
  <c r="N11" i="10" s="1"/>
  <c r="B31" i="10" l="1"/>
  <c r="N31" i="10" s="1"/>
  <c r="N34" i="10" s="1"/>
  <c r="B18" i="10"/>
  <c r="N18" i="10" s="1"/>
  <c r="N21" i="10" s="1"/>
  <c r="B40" i="10" l="1"/>
  <c r="N40" i="10" s="1"/>
  <c r="N42" i="10" s="1"/>
  <c r="N1" i="10" s="1"/>
  <c r="O3" i="10" s="1"/>
  <c r="G34" i="1" l="1"/>
  <c r="G37" i="1" l="1"/>
  <c r="L33" i="1" l="1"/>
  <c r="L36" i="1" s="1"/>
  <c r="L34" i="1" l="1"/>
  <c r="L37" i="1"/>
  <c r="D36" i="1" l="1"/>
  <c r="D37" i="1" s="1"/>
  <c r="D34" i="1"/>
  <c r="P34" i="1" l="1"/>
  <c r="P36" i="1"/>
  <c r="Q36" i="1" l="1"/>
  <c r="P37" i="1"/>
  <c r="Q11" i="1"/>
  <c r="Q10" i="1"/>
  <c r="Q12" i="1"/>
  <c r="Q32" i="1"/>
  <c r="Q25" i="1"/>
  <c r="Q5" i="1"/>
  <c r="Q27" i="1"/>
  <c r="Q19" i="1"/>
  <c r="Q35" i="1"/>
  <c r="Q21" i="1"/>
  <c r="Q20" i="1"/>
  <c r="Q13" i="1"/>
  <c r="Q29" i="1"/>
  <c r="Q15" i="1"/>
  <c r="Q6" i="1"/>
  <c r="Q23" i="1"/>
  <c r="Q8" i="1"/>
  <c r="Q4" i="1"/>
  <c r="Q17" i="1"/>
  <c r="Q34" i="1"/>
  <c r="Q28" i="1"/>
  <c r="Q22" i="1"/>
  <c r="Q14" i="1"/>
  <c r="Q24" i="1"/>
  <c r="Q7" i="1"/>
  <c r="Q18" i="1"/>
  <c r="Q31" i="1"/>
  <c r="Q16" i="1"/>
  <c r="Q9" i="1"/>
  <c r="Q30" i="1"/>
  <c r="Q26" i="1"/>
  <c r="Q37" i="1" l="1"/>
  <c r="Q42" i="1"/>
  <c r="Q33" i="1"/>
  <c r="S22" i="2" l="1"/>
  <c r="T22" i="2" s="1"/>
  <c r="S21" i="2"/>
  <c r="T21" i="2" s="1"/>
  <c r="R56" i="2"/>
  <c r="S57" i="2" s="1"/>
  <c r="S56" i="2" l="1"/>
  <c r="T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Luljeta Metaj</author>
  </authors>
  <commentList>
    <comment ref="K19" authorId="0" shapeId="0" xr:uid="{18BA0DAD-7273-4E5B-9B9D-C87A31DA3722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NE MUAJIN GUSHT ESHTE BERE PERMIRESIMI I MUAJIT QERSHOR NGA KODI 50026 NE KODIN 50205.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Luljeta.Metaj</author>
    <author>Luljeta Metaj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Luljeta.Metaj:</t>
        </r>
        <r>
          <rPr>
            <sz val="9"/>
            <color indexed="81"/>
            <rFont val="Tahoma"/>
            <family val="2"/>
          </rPr>
          <t xml:space="preserve">
INFRASTRUKTURA RRUGORE</t>
        </r>
      </text>
    </comment>
    <comment ref="D1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subvencione</t>
        </r>
      </text>
    </comment>
    <comment ref="D15" authorId="1" shapeId="0" xr:uid="{951211F4-C999-4343-8428-1DF9E2D9977B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MALLRA DHE SHERBIME</t>
        </r>
      </text>
    </comment>
    <comment ref="D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Luljeta.Metaj:</t>
        </r>
        <r>
          <rPr>
            <sz val="9"/>
            <color indexed="81"/>
            <rFont val="Tahoma"/>
            <family val="2"/>
          </rPr>
          <t xml:space="preserve">
Paga dhe meditje</t>
        </r>
      </text>
    </comment>
    <comment ref="D17" authorId="1" shapeId="0" xr:uid="{CCC724D7-6E4A-4B78-BB0E-BD8FD07ABA61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subvencione</t>
        </r>
      </text>
    </comment>
    <comment ref="D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Luljeta.Metaj:</t>
        </r>
        <r>
          <rPr>
            <sz val="9"/>
            <color indexed="81"/>
            <rFont val="Tahoma"/>
            <family val="2"/>
          </rPr>
          <t xml:space="preserve">
Mallra dhe sherbime</t>
        </r>
      </text>
    </comment>
    <comment ref="C19" authorId="1" shapeId="0" xr:uid="{5045AAEC-D905-4C3A-A124-62A13C580458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LUIGJ GURAKUQI</t>
        </r>
      </text>
    </comment>
    <comment ref="D19" authorId="1" shapeId="0" xr:uid="{36D4F6EB-D8B2-41AB-89F3-FDA50C017913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mallra dhe sherbime</t>
        </r>
      </text>
    </comment>
    <comment ref="C20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FEHMI AGANI</t>
        </r>
      </text>
    </comment>
    <comment ref="D2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Luljeta.Metaj:</t>
        </r>
        <r>
          <rPr>
            <sz val="9"/>
            <color indexed="81"/>
            <rFont val="Tahoma"/>
            <family val="2"/>
          </rPr>
          <t xml:space="preserve">
Paga dhe meditje</t>
        </r>
      </text>
    </comment>
    <comment ref="C2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FEHMI AGANI</t>
        </r>
      </text>
    </comment>
    <comment ref="D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Luljeta.Metaj:</t>
        </r>
        <r>
          <rPr>
            <sz val="9"/>
            <color indexed="81"/>
            <rFont val="Tahoma"/>
            <family val="2"/>
          </rPr>
          <t xml:space="preserve">
Mallra dhe sherbime</t>
        </r>
      </text>
    </comment>
    <comment ref="D2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Zgjerimi i sipërfaqeve të gjelbruara (Parqeve) në Këpuz, Shtupel, Zllakuqan, Gremnik, Volljak etj</t>
        </r>
      </text>
    </comment>
    <comment ref="D2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Zgjerimi i rrjetit te ndriqimit publik ne Dollc-Dresnik,Jashanice,Drenovc,Shtupel,Kline,Leskoc,Gremnik,Qupeve e ulet,Siqeve,Resnik,Gj.Madhe,Dush etj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Luljeta Metaj:
</t>
        </r>
        <r>
          <rPr>
            <b/>
            <sz val="10"/>
            <color indexed="81"/>
            <rFont val="Tahoma"/>
            <family val="2"/>
          </rPr>
          <t>Rindertimi i infrastruktures mbitokesore me asfalt ne Jashanice,Shtupel,Zllakuqan,Kline-Videje etj</t>
        </r>
      </text>
    </comment>
    <comment ref="D25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Ndërtimi i impianteve për trajtimin e ujrave të zeza në Ranoc, Radulloc, Shtupel, Shtaricë etj
</t>
        </r>
      </text>
    </comment>
    <comment ref="D26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Ndërtimi i rrethojave të varrezave në Gj.Madh, Volljak, Sferkë, Jashanicë, Siqevë, Gremnik, Zajm, K.e Vogël, Shtupel etj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1" shapeId="0" xr:uid="{CA330E4A-8A57-4065-BDC5-0C094FB76FB6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GJOBAT NGA TRAFIKU</t>
        </r>
      </text>
    </comment>
    <comment ref="D27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Luljeta Meta:
</t>
        </r>
        <r>
          <rPr>
            <sz val="12"/>
            <color indexed="81"/>
            <rFont val="Tahoma"/>
            <family val="2"/>
          </rPr>
          <t>Ndërtimi i kanaleve te ujitjes në Rudicë-Stupë-Videjë- Zajm,Potërq-Dollovë, Volljakë-Këpuz etj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Luljeta MetaJ
</t>
        </r>
        <r>
          <rPr>
            <sz val="12"/>
            <color indexed="81"/>
            <rFont val="Tahoma"/>
            <family val="2"/>
          </rPr>
          <t>Furnizim me pajisje- aparat për matje gjeodezike</t>
        </r>
      </text>
    </comment>
    <comment ref="D29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Bashkëfinancim me donatorë</t>
        </r>
      </text>
    </comment>
    <comment ref="D30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infrastrtukture nentoksore dhe mbitoksore Videje-Polce-Paskalice-Jagode-Krusheve e Madhe</t>
        </r>
      </text>
    </comment>
    <comment ref="H30" authorId="1" shapeId="0" xr:uid="{BBD2B455-EA32-4E56-95BC-3E16A0F8B2F2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GJOBAT NGA TRAFIKU</t>
        </r>
      </text>
    </comment>
    <comment ref="D31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nentoksore dhe mbitoksore Gllareve-Rixheve-Stapanice-Zabergje</t>
        </r>
      </text>
    </comment>
    <comment ref="H31" authorId="1" shapeId="0" xr:uid="{C8E4B34F-8FF8-4187-84D8-556904BC468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3,873.00 JAN NGA GJOBAT E TRAFIKUT
DHE 5,715.00 JAN NGA GJOBAT E GJYKATAVE</t>
        </r>
      </text>
    </comment>
    <comment ref="D32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nentoksore dhe mbitoksore ne Siqeve-Ujmire-Shtarice</t>
        </r>
      </text>
    </comment>
    <comment ref="D33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kanalizimit ne Shtupel-Kernice-Binxhe-Grabce</t>
        </r>
      </text>
    </comment>
    <comment ref="H33" authorId="1" shapeId="0" xr:uid="{2829E7D5-A52E-4D78-9CF6-B51D7DF5243D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GJOBAT E TRAFIKUT</t>
        </r>
      </text>
    </comment>
    <comment ref="D34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nentoksore dhe mbitoksore ne Qeskove-Kpuz-Rastoke</t>
        </r>
      </text>
    </comment>
    <comment ref="H34" authorId="1" shapeId="0" xr:uid="{E9D720CF-06DD-41A4-8680-13F49C7EDC28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GJOBAT E TRAFIKUT</t>
        </r>
      </text>
    </comment>
    <comment ref="D3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Rindërtimi i rrugëve te Qytetit te Klines me segmente te tyre: S.Rexhepi, M.Daka, M.Haxhaj, L.Palucaj, H.Prishtina, I.Qemajli, F.Bojaj, B.Mustafa, Sh.Sadiku,HKrasniqi,Vellezerit Gervall</t>
        </r>
      </text>
    </comment>
    <comment ref="D36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Ndërtimi i infrastruktures nëntokësore dhe mbitokësore në Klinë, rrugën Martirët e Pastaselit, Martirët e Kralanit etj</t>
        </r>
      </text>
    </comment>
    <comment ref="D37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Ndërtimi i segmenteve të rrugës Malë Bashota, Dositej Obradoviq, Bekim Fehmiu, Shaban Sadiku, Heronjtë e Kombit dhe infrastruktures nëntokësore në Klinë-Dersnik-Dollc</t>
        </r>
      </text>
    </comment>
    <comment ref="D38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mbitoksore(Trotuare) dhe infrastrtuktures nentokesore ne Zajm-Deiq</t>
        </r>
      </text>
    </comment>
    <comment ref="H38" authorId="1" shapeId="0" xr:uid="{CF8EB053-5E69-4D66-98C9-F3D47809A59A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GJOBAT E TRAFIKUT</t>
        </r>
      </text>
    </comment>
    <comment ref="D39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Luljeta Metaj:
</t>
        </r>
        <r>
          <rPr>
            <sz val="12"/>
            <color indexed="81"/>
            <rFont val="Tahoma"/>
            <family val="2"/>
          </rPr>
          <t>Ndërtimi i infrastrukturës mbitokësore dhe infrastruktures nëntokësore Zllakuqan-Pataqan-Berkove, Krushevë e Vogël (trotuari Klinë-Zllakuqan)</t>
        </r>
      </text>
    </comment>
    <comment ref="D40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mbitokesore dhe rindertimi i rruges Kline-Shtupel-Kernice</t>
        </r>
      </text>
    </comment>
    <comment ref="D41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mbitokesore dhe infrastruktures nentokesore Volljake-Sferke-Qupeve-Dush</t>
        </r>
      </text>
    </comment>
    <comment ref="D42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mbitoksore dhe nentokesore Cerovik-Qabiq-Doberdol</t>
        </r>
      </text>
    </comment>
    <comment ref="D43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mbitokesore dhe ures ne Budisalc-Rudice</t>
        </r>
      </text>
    </comment>
    <comment ref="D44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mbitokesore dhe infrastrtuktures nentokesore Gjurgjevik i madh-Dush</t>
        </r>
      </text>
    </comment>
    <comment ref="H44" authorId="1" shapeId="0" xr:uid="{9628E1DC-2603-4CFB-BBFB-FADC709D9705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GJOBAT E TRAFIKUT</t>
        </r>
      </text>
    </comment>
    <comment ref="D45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shtratit të lumit Klina, (Klinë-Burimi i Jarinës - Pogragjë-Ujmirë), Rregullimi i shtratit të lumit Lumëbardhi i Pejës dhe lumit Drini I Bardhe</t>
        </r>
      </text>
    </comment>
    <comment ref="D46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Ndërtimi i shtigjeve te ecjes dhe infrastruktures rrugore në Gryken e Jarines-Pogragje</t>
        </r>
      </text>
    </comment>
    <comment ref="D47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mbitokesore dhe nentokesore ne Jashanice-Jelloc-Resnik</t>
        </r>
      </text>
    </comment>
    <comment ref="D48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infrastruktures nentokesore dhe mbitoksore ne Perqev edhe rrugën "Shpella Azem Bejta"-Përqevë</t>
        </r>
      </text>
    </comment>
    <comment ref="D49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Ndërtimi i infrastruktures mbitokësore dhe nëntokësore në Gremnik-Qupevë e Ulët</t>
        </r>
      </text>
    </comment>
    <comment ref="D50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dhe rindertimi I objekteve shendetesore: QKMF, AMF Drenoc, Ujmire, Zllakuqan dhe Gllareve etj</t>
        </r>
      </text>
    </comment>
    <comment ref="C51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Shërbimet Rezidenciale</t>
        </r>
      </text>
    </comment>
    <comment ref="D51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shtepise se pleqeve ne Kline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SHERBIMET KULTURORE</t>
        </r>
      </text>
    </comment>
    <comment ref="D52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dhe Rindertimi i Objektit Sportiv dhe te Kultures ne Kline</t>
        </r>
      </text>
    </comment>
    <comment ref="C53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Administrata e arsimit</t>
        </r>
      </text>
    </comment>
    <comment ref="D53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Ndertimi i nxemjeve qendrore me pompa termike dhe nxemje me kaldaja me pelet ne shkolla në Gjimnazin Luigj Gurakuqi, Gremnik, Këpuz, Zllakuqan, Gjurgjevik I Madh, Budisalc, Ujmirë, Dren</t>
        </r>
      </text>
    </comment>
    <comment ref="C54" authorId="1" shapeId="0" xr:uid="{86B6CEED-1301-4506-AF1E-3728B6DDF3AF}">
      <text>
        <r>
          <rPr>
            <b/>
            <sz val="9"/>
            <color indexed="81"/>
            <rFont val="Tahoma"/>
            <family val="2"/>
          </rPr>
          <t>Luljeta Metaj:
Administrata e arsimit</t>
        </r>
      </text>
    </comment>
    <comment ref="D54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Ndriqimi I hapësirave të jashtme në shkollën Ismet Rraci, Motrat Qiriazi, Gjimnazin Luigj Gurakuqi, Zllakuqan, Çerdhja e fëmijëve etj</t>
        </r>
      </text>
    </comment>
    <comment ref="C55" authorId="1" shapeId="0" xr:uid="{036DE1F8-35EC-44E1-B9A1-1B60991E49E7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Administrata e arsimit</t>
        </r>
      </text>
    </comment>
    <comment ref="D55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 xml:space="preserve">Luljeta Metaj:
</t>
        </r>
        <r>
          <rPr>
            <sz val="12"/>
            <color indexed="81"/>
            <rFont val="Tahoma"/>
            <family val="2"/>
          </rPr>
          <t>Ndërtimi I fushave sportive dhe parkingjeve në shkolla në Grabanicë, Siqevë, Zllakuqan, Leskoc, Sferkë etj</t>
        </r>
      </text>
    </comment>
  </commentList>
</comments>
</file>

<file path=xl/sharedStrings.xml><?xml version="1.0" encoding="utf-8"?>
<sst xmlns="http://schemas.openxmlformats.org/spreadsheetml/2006/main" count="340" uniqueCount="245">
  <si>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</si>
  <si>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</si>
  <si>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</si>
  <si>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</si>
  <si>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</si>
  <si>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</si>
  <si>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</si>
  <si>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</si>
  <si>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</si>
  <si>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</si>
  <si>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</si>
  <si>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</si>
  <si>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</si>
  <si>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</si>
  <si>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</si>
  <si>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</si>
  <si>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</si>
  <si>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</si>
  <si>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</si>
  <si>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</si>
  <si>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</si>
  <si>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</si>
  <si>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</si>
  <si>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</si>
  <si>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</si>
  <si>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</si>
  <si>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</si>
  <si>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</si>
  <si>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</si>
  <si>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</si>
  <si>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</si>
  <si>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</si>
  <si>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</si>
  <si>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</si>
  <si>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</si>
  <si>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</si>
  <si>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</si>
  <si>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</si>
  <si>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</si>
  <si>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</si>
  <si>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</si>
  <si>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</si>
  <si>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</si>
  <si>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</si>
  <si>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</si>
  <si>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</si>
  <si>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</si>
  <si>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</si>
  <si>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</si>
  <si>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</si>
  <si>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</si>
  <si>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</si>
  <si>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</si>
  <si>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</si>
  <si>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</si>
  <si>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</si>
  <si>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 xml:space="preserve">Zyra  e </t>
  </si>
  <si>
    <t xml:space="preserve">Adminis.  </t>
  </si>
  <si>
    <t>Inspekci.</t>
  </si>
  <si>
    <t>Buxhet e</t>
  </si>
  <si>
    <t>Sherbimet</t>
  </si>
  <si>
    <t xml:space="preserve">Zyra per </t>
  </si>
  <si>
    <t>Bujq.pyll.</t>
  </si>
  <si>
    <t>Kadaster</t>
  </si>
  <si>
    <t>Plan.urb.</t>
  </si>
  <si>
    <t>Shendet.</t>
  </si>
  <si>
    <t xml:space="preserve">Kultur </t>
  </si>
  <si>
    <t xml:space="preserve">Arsim </t>
  </si>
  <si>
    <t>Kryetarit</t>
  </si>
  <si>
    <t>personeli</t>
  </si>
  <si>
    <t>financa</t>
  </si>
  <si>
    <t>pub.mbr.</t>
  </si>
  <si>
    <t>komunit.</t>
  </si>
  <si>
    <t>dhe zhvi.</t>
  </si>
  <si>
    <t>gjeodezi</t>
  </si>
  <si>
    <t>dhe mjed.</t>
  </si>
  <si>
    <t>dhe mire.</t>
  </si>
  <si>
    <t>rin.sport</t>
  </si>
  <si>
    <t>shkence</t>
  </si>
  <si>
    <t>Mallra e sherbi.</t>
  </si>
  <si>
    <t>Shpen.komuna.</t>
  </si>
  <si>
    <t>Subvencione</t>
  </si>
  <si>
    <t>Shpen.kapitale</t>
  </si>
  <si>
    <t>Paga dhe medi.</t>
  </si>
  <si>
    <t>Totali i</t>
  </si>
  <si>
    <t>realizuar</t>
  </si>
  <si>
    <t>Salldo</t>
  </si>
  <si>
    <t>% e reali.</t>
  </si>
  <si>
    <t>Shend.dhe mireq.</t>
  </si>
  <si>
    <t>Particip.-qerdhja</t>
  </si>
  <si>
    <t>Particip.-A. M.</t>
  </si>
  <si>
    <t>Plan.urb.dhe mje.</t>
  </si>
  <si>
    <t>Kultur, rini dhe sp.</t>
  </si>
  <si>
    <t>Participimet</t>
  </si>
  <si>
    <t>Donacionet</t>
  </si>
  <si>
    <t xml:space="preserve">Bartja e donacionve nga viti 2016 ne vitin 2017 </t>
  </si>
  <si>
    <t>STRINGCODE</t>
  </si>
  <si>
    <t>FONDI</t>
  </si>
  <si>
    <t>ORG</t>
  </si>
  <si>
    <t>PROG</t>
  </si>
  <si>
    <t>PROJ</t>
  </si>
  <si>
    <t>KAT</t>
  </si>
  <si>
    <t>BUXHETI</t>
  </si>
  <si>
    <t>ALOKIMI</t>
  </si>
  <si>
    <t>SHPENZIMI</t>
  </si>
  <si>
    <t>TE_LIRA</t>
  </si>
  <si>
    <t xml:space="preserve">Per Bartje </t>
  </si>
  <si>
    <t>31/634/16018/30/60954/0133</t>
  </si>
  <si>
    <t>31</t>
  </si>
  <si>
    <t>634</t>
  </si>
  <si>
    <t>16018</t>
  </si>
  <si>
    <t>60954</t>
  </si>
  <si>
    <t>31/634/16018/30/72297/0133</t>
  </si>
  <si>
    <t>72297</t>
  </si>
  <si>
    <t>31/634/16018/30/85940/0133</t>
  </si>
  <si>
    <t>85940</t>
  </si>
  <si>
    <t>31/634/16318/30/93116/0133</t>
  </si>
  <si>
    <t>16318</t>
  </si>
  <si>
    <t>93116</t>
  </si>
  <si>
    <t>31/634/66395/30/43803/0620</t>
  </si>
  <si>
    <t>66395</t>
  </si>
  <si>
    <t>43803</t>
  </si>
  <si>
    <t>KODI</t>
  </si>
  <si>
    <t>PROJEKTIT</t>
  </si>
  <si>
    <t>DATA</t>
  </si>
  <si>
    <t>PROGRAMI</t>
  </si>
  <si>
    <t xml:space="preserve">KODI </t>
  </si>
  <si>
    <t>FUNKSIONAL</t>
  </si>
  <si>
    <t>SHUMA</t>
  </si>
  <si>
    <t xml:space="preserve"> </t>
  </si>
  <si>
    <t>111</t>
  </si>
  <si>
    <t>130</t>
  </si>
  <si>
    <t>300-48267</t>
  </si>
  <si>
    <t>TOTALI:</t>
  </si>
  <si>
    <t>Infrast. Rrugore</t>
  </si>
  <si>
    <t>Bujqesi, pyll.zh.r</t>
  </si>
  <si>
    <t>NR.</t>
  </si>
  <si>
    <t>KONTRATES</t>
  </si>
  <si>
    <t>PERFITUESI</t>
  </si>
  <si>
    <t>SHENDETESI</t>
  </si>
  <si>
    <t>JANAR</t>
  </si>
  <si>
    <t>SHKURT</t>
  </si>
  <si>
    <t>MARS</t>
  </si>
  <si>
    <t>PRILL</t>
  </si>
  <si>
    <t>MAJ</t>
  </si>
  <si>
    <t>QERSHOR</t>
  </si>
  <si>
    <t>QERDHE</t>
  </si>
  <si>
    <t>ARSIM I MESEM</t>
  </si>
  <si>
    <t>KTHIM I MJETEVE ME 06.05.2021</t>
  </si>
  <si>
    <t>PARTICIPIM NGA SHP "F.A"</t>
  </si>
  <si>
    <t>SHKOLLA E MESME "L.G'</t>
  </si>
  <si>
    <t>Gjobat nga gjykata per  korrik, gusht, shtator</t>
  </si>
  <si>
    <t>THV per muajin tetor</t>
  </si>
  <si>
    <t>THV për muajin nentor</t>
  </si>
  <si>
    <t>Rezerva</t>
  </si>
  <si>
    <t>THV për muajin dhjetor</t>
  </si>
  <si>
    <t>Gjobat nga trafiku per korrik, gusht, shtator</t>
  </si>
  <si>
    <t>Gjobat nga trafiku per tetor, nentor, dhjetor</t>
  </si>
  <si>
    <t>Gjobat nga gjykata per  tetor, nentor, dhjetor</t>
  </si>
  <si>
    <t>Taksë per flet posed.</t>
  </si>
  <si>
    <t>Takë per legalizim</t>
  </si>
  <si>
    <t>Participim nga gjeod.</t>
  </si>
  <si>
    <t>PARTICIPIMET E QYTETAREVE PER VITIN 2023</t>
  </si>
  <si>
    <t>Donacion I jashtem</t>
  </si>
  <si>
    <t>Participim I qytetareve</t>
  </si>
  <si>
    <t>Çertifikatat mjeksore</t>
  </si>
  <si>
    <t>SHENDETESIA</t>
  </si>
  <si>
    <t>REALIZIMI I TE HYRAVE JANAR TETOR 2023</t>
  </si>
  <si>
    <t>BUXHET E FINANCA</t>
  </si>
  <si>
    <t>KORRIK</t>
  </si>
  <si>
    <t>GUSHT</t>
  </si>
  <si>
    <t>SHTATOR</t>
  </si>
  <si>
    <t>TETOR</t>
  </si>
  <si>
    <t>NENTOR</t>
  </si>
  <si>
    <t>DHJETOR</t>
  </si>
  <si>
    <t>ADMINISTRATA</t>
  </si>
  <si>
    <t>Çertifikatat e kurorezimit</t>
  </si>
  <si>
    <t>te hyrat tjera</t>
  </si>
  <si>
    <t>taksat administrativr</t>
  </si>
  <si>
    <t>taksa rrugore</t>
  </si>
  <si>
    <t>Taksa per ushtrim te veprimtarise</t>
  </si>
  <si>
    <t>shfrytezim I prones publike</t>
  </si>
  <si>
    <t>Qeraja per treg te hapur</t>
  </si>
  <si>
    <t>Qeraja per lokale afariste</t>
  </si>
  <si>
    <t>Largimi dhe deponimi I automjeteve</t>
  </si>
  <si>
    <t>URBANIZEM</t>
  </si>
  <si>
    <t>Leje per ndertim dhe te hyrat tjera</t>
  </si>
  <si>
    <t>Çertifikatat e legalizimit</t>
  </si>
  <si>
    <t>INSPEKCIONI</t>
  </si>
  <si>
    <t>Gjobat nga inspekcioni</t>
  </si>
  <si>
    <t>GJEODEZI</t>
  </si>
  <si>
    <t>Taksë per flete poseduese dhe koje plani</t>
  </si>
  <si>
    <t>ARSIMI</t>
  </si>
  <si>
    <t>Participim nga qerdhja</t>
  </si>
  <si>
    <t>Participim nga SHP "F.Agani"</t>
  </si>
  <si>
    <t>Participim nga shendetsia</t>
  </si>
  <si>
    <t>T.per usht.veprimtar.</t>
  </si>
  <si>
    <t>Planif./2024</t>
  </si>
  <si>
    <t>Zyra e kryetarit</t>
  </si>
  <si>
    <t>Sherb.sociale</t>
  </si>
  <si>
    <t>dhe rezidenciale</t>
  </si>
  <si>
    <t>300-54285</t>
  </si>
  <si>
    <t>300-54287</t>
  </si>
  <si>
    <t>300-54294</t>
  </si>
  <si>
    <t>300-54297</t>
  </si>
  <si>
    <t>300-54301</t>
  </si>
  <si>
    <t>300-54463</t>
  </si>
  <si>
    <t>Shërbimet e shëndetësisë primare</t>
  </si>
  <si>
    <t>Shërbimet Rezidenciale</t>
  </si>
  <si>
    <t>Qerdhja</t>
  </si>
  <si>
    <t>Shendetsi</t>
  </si>
  <si>
    <t>Arsim I mesem</t>
  </si>
  <si>
    <t>RAPORTI PERMBLEDHES I TE HYRAVE BUXHETORE PER VITIN 2025 SIPAS MUAJVE</t>
  </si>
  <si>
    <t>Inspekcioni</t>
  </si>
  <si>
    <t>200</t>
  </si>
  <si>
    <t>Administrata e arsimit</t>
  </si>
  <si>
    <t>300-56115</t>
  </si>
  <si>
    <t>300-56123</t>
  </si>
  <si>
    <t>300-56126</t>
  </si>
  <si>
    <t>300-56127</t>
  </si>
  <si>
    <t>300-56129</t>
  </si>
  <si>
    <t>300-56152</t>
  </si>
  <si>
    <t>300-56150</t>
  </si>
  <si>
    <t>Kadaste dhe gjeodezi</t>
  </si>
  <si>
    <t>300-56057</t>
  </si>
  <si>
    <t>300-56059</t>
  </si>
  <si>
    <t>300-56063</t>
  </si>
  <si>
    <t>300-56074</t>
  </si>
  <si>
    <t>300-56078</t>
  </si>
  <si>
    <t>300-56082</t>
  </si>
  <si>
    <t>300-56084</t>
  </si>
  <si>
    <t>300-56087</t>
  </si>
  <si>
    <t>300-56090</t>
  </si>
  <si>
    <t>300-56094</t>
  </si>
  <si>
    <t>300-56096</t>
  </si>
  <si>
    <t>300-56098</t>
  </si>
  <si>
    <t>300-56101</t>
  </si>
  <si>
    <t xml:space="preserve">300-56104 </t>
  </si>
  <si>
    <t>300-56106</t>
  </si>
  <si>
    <t>300-56149</t>
  </si>
  <si>
    <t>300-56154</t>
  </si>
  <si>
    <t>300-56137</t>
  </si>
  <si>
    <t>300-56146</t>
  </si>
  <si>
    <t>300-56147</t>
  </si>
  <si>
    <t>SHPENZIMET BUXHETORE QE MBULOHEN NGA TE HYRAT VETANAKE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</si>
</sst>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MS Shell Dlg 2"/>
      <family val="2"/>
      <charset val="1"/>
    </font>
    <font>
      <sz val="12"/>
      <color theme="1"/>
      <name val="Calibri"/>
      <family val="2"/>
      <scheme val="minor"/>
    </font>
    <font>
      <b/>
      <sz val="12"/>
      <color indexed="8"/>
      <name val="MS Shell Dlg 2"/>
    </font>
    <font>
      <sz val="12"/>
      <color indexed="8"/>
      <name val="Calibri"/>
      <family val="2"/>
      <scheme val="minor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2"/>
      <color indexed="81"/>
      <name val="Tahoma"/>
      <family val="2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8" fillId="3" borderId="1" xfId="0" applyFont="1" applyFill="1" applyBorder="1"/>
    <xf numFmtId="0" fontId="6" fillId="0" borderId="1" xfId="0" applyFont="1" applyBorder="1"/>
    <xf numFmtId="4" fontId="6" fillId="0" borderId="1" xfId="0" applyNumberFormat="1" applyFont="1" applyBorder="1"/>
    <xf numFmtId="4" fontId="7" fillId="4" borderId="1" xfId="0" applyNumberFormat="1" applyFont="1" applyFill="1" applyBorder="1"/>
    <xf numFmtId="43" fontId="7" fillId="0" borderId="0" xfId="0" applyNumberFormat="1" applyFont="1"/>
    <xf numFmtId="43" fontId="7" fillId="0" borderId="1" xfId="1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43" fontId="9" fillId="0" borderId="1" xfId="1" applyFont="1" applyBorder="1"/>
    <xf numFmtId="43" fontId="7" fillId="0" borderId="0" xfId="1" applyFont="1" applyBorder="1"/>
    <xf numFmtId="0" fontId="7" fillId="0" borderId="0" xfId="0" applyFont="1" applyAlignment="1">
      <alignment horizontal="right"/>
    </xf>
    <xf numFmtId="0" fontId="9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0" xfId="0" applyFont="1" applyBorder="1"/>
    <xf numFmtId="0" fontId="7" fillId="0" borderId="2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43" fontId="7" fillId="0" borderId="1" xfId="1" applyFont="1" applyFill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 applyAlignment="1">
      <alignment horizontal="center"/>
    </xf>
    <xf numFmtId="0" fontId="14" fillId="0" borderId="3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43" fontId="3" fillId="0" borderId="0" xfId="0" applyNumberFormat="1" applyFont="1"/>
    <xf numFmtId="43" fontId="3" fillId="0" borderId="1" xfId="1" applyFont="1" applyFill="1" applyBorder="1" applyAlignment="1">
      <alignment horizontal="right"/>
    </xf>
    <xf numFmtId="0" fontId="13" fillId="0" borderId="2" xfId="0" applyFont="1" applyBorder="1" applyAlignment="1">
      <alignment horizontal="center"/>
    </xf>
    <xf numFmtId="43" fontId="13" fillId="0" borderId="2" xfId="1" applyFont="1" applyFill="1" applyBorder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13" fillId="0" borderId="0" xfId="1" applyFont="1" applyFill="1" applyBorder="1"/>
    <xf numFmtId="49" fontId="10" fillId="0" borderId="6" xfId="3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43" fontId="7" fillId="0" borderId="9" xfId="1" applyFont="1" applyBorder="1"/>
    <xf numFmtId="43" fontId="14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10" fillId="0" borderId="0" xfId="3" applyNumberFormat="1" applyFont="1" applyFill="1" applyBorder="1" applyAlignment="1" applyProtection="1">
      <alignment horizontal="center"/>
      <protection locked="0"/>
    </xf>
    <xf numFmtId="43" fontId="3" fillId="0" borderId="0" xfId="1" applyFont="1" applyBorder="1"/>
    <xf numFmtId="49" fontId="10" fillId="0" borderId="1" xfId="3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43" fontId="13" fillId="6" borderId="1" xfId="1" applyFont="1" applyFill="1" applyBorder="1"/>
    <xf numFmtId="43" fontId="7" fillId="6" borderId="1" xfId="1" applyFont="1" applyFill="1" applyBorder="1"/>
    <xf numFmtId="0" fontId="14" fillId="6" borderId="1" xfId="0" applyFont="1" applyFill="1" applyBorder="1"/>
    <xf numFmtId="43" fontId="3" fillId="0" borderId="1" xfId="1" applyFont="1" applyFill="1" applyBorder="1"/>
    <xf numFmtId="43" fontId="0" fillId="0" borderId="0" xfId="1" applyFont="1"/>
    <xf numFmtId="43" fontId="0" fillId="0" borderId="0" xfId="0" applyNumberFormat="1"/>
    <xf numFmtId="49" fontId="9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49" fontId="10" fillId="0" borderId="12" xfId="3" applyNumberFormat="1" applyFont="1" applyFill="1" applyBorder="1" applyAlignment="1" applyProtection="1">
      <alignment horizontal="center"/>
      <protection locked="0"/>
    </xf>
    <xf numFmtId="43" fontId="3" fillId="0" borderId="3" xfId="1" applyFont="1" applyFill="1" applyBorder="1"/>
    <xf numFmtId="0" fontId="9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49" fontId="10" fillId="0" borderId="2" xfId="3" applyNumberFormat="1" applyFont="1" applyFill="1" applyBorder="1" applyAlignment="1" applyProtection="1">
      <alignment horizontal="center"/>
      <protection locked="0"/>
    </xf>
    <xf numFmtId="43" fontId="7" fillId="0" borderId="2" xfId="1" applyFont="1" applyBorder="1"/>
    <xf numFmtId="0" fontId="7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43" fontId="14" fillId="0" borderId="0" xfId="1" applyFont="1" applyFill="1"/>
    <xf numFmtId="43" fontId="0" fillId="0" borderId="0" xfId="1" applyFont="1" applyAlignment="1">
      <alignment horizontal="center"/>
    </xf>
    <xf numFmtId="43" fontId="13" fillId="0" borderId="9" xfId="1" applyFont="1" applyFill="1" applyBorder="1" applyAlignment="1">
      <alignment horizontal="right"/>
    </xf>
    <xf numFmtId="43" fontId="13" fillId="0" borderId="1" xfId="1" applyFont="1" applyFill="1" applyBorder="1"/>
    <xf numFmtId="43" fontId="3" fillId="0" borderId="0" xfId="1" applyFont="1" applyFill="1" applyBorder="1"/>
    <xf numFmtId="43" fontId="13" fillId="0" borderId="0" xfId="1" applyFont="1" applyFill="1" applyBorder="1" applyAlignment="1">
      <alignment horizontal="left"/>
    </xf>
    <xf numFmtId="43" fontId="13" fillId="0" borderId="9" xfId="1" applyFont="1" applyFill="1" applyBorder="1" applyAlignment="1">
      <alignment horizontal="center"/>
    </xf>
    <xf numFmtId="43" fontId="3" fillId="0" borderId="0" xfId="1" applyFont="1" applyFill="1"/>
    <xf numFmtId="43" fontId="7" fillId="0" borderId="0" xfId="1" applyFont="1"/>
    <xf numFmtId="2" fontId="7" fillId="0" borderId="0" xfId="0" applyNumberFormat="1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/>
    <xf numFmtId="0" fontId="13" fillId="0" borderId="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8" xfId="0" applyFont="1" applyFill="1" applyBorder="1"/>
    <xf numFmtId="0" fontId="13" fillId="0" borderId="1" xfId="0" applyFont="1" applyFill="1" applyBorder="1"/>
    <xf numFmtId="43" fontId="7" fillId="0" borderId="0" xfId="0" applyNumberFormat="1" applyFont="1" applyFill="1"/>
    <xf numFmtId="0" fontId="13" fillId="0" borderId="2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13" fillId="0" borderId="9" xfId="0" applyFont="1" applyFill="1" applyBorder="1"/>
    <xf numFmtId="43" fontId="3" fillId="0" borderId="1" xfId="0" applyNumberFormat="1" applyFont="1" applyFill="1" applyBorder="1"/>
    <xf numFmtId="43" fontId="3" fillId="0" borderId="0" xfId="0" applyNumberFormat="1" applyFont="1" applyFill="1"/>
    <xf numFmtId="0" fontId="14" fillId="0" borderId="0" xfId="0" applyFont="1" applyFill="1"/>
    <xf numFmtId="43" fontId="13" fillId="0" borderId="1" xfId="0" applyNumberFormat="1" applyFont="1" applyFill="1" applyBorder="1"/>
    <xf numFmtId="43" fontId="14" fillId="0" borderId="0" xfId="0" applyNumberFormat="1" applyFont="1" applyFill="1"/>
    <xf numFmtId="4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5" fillId="0" borderId="0" xfId="0" applyFont="1"/>
    <xf numFmtId="43" fontId="15" fillId="0" borderId="0" xfId="0" applyNumberFormat="1" applyFont="1"/>
    <xf numFmtId="0" fontId="0" fillId="0" borderId="1" xfId="0" applyBorder="1"/>
    <xf numFmtId="43" fontId="0" fillId="0" borderId="1" xfId="0" applyNumberFormat="1" applyBorder="1"/>
    <xf numFmtId="0" fontId="13" fillId="0" borderId="0" xfId="0" applyFont="1" applyFill="1" applyBorder="1"/>
    <xf numFmtId="0" fontId="7" fillId="0" borderId="9" xfId="0" applyFont="1" applyFill="1" applyBorder="1"/>
    <xf numFmtId="0" fontId="3" fillId="0" borderId="0" xfId="0" applyFont="1" applyFill="1" applyAlignment="1">
      <alignment horizontal="center"/>
    </xf>
    <xf numFmtId="165" fontId="7" fillId="0" borderId="0" xfId="1" applyNumberFormat="1" applyFont="1"/>
    <xf numFmtId="43" fontId="7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43" fontId="7" fillId="0" borderId="1" xfId="0" applyNumberFormat="1" applyFont="1" applyFill="1" applyBorder="1"/>
    <xf numFmtId="43" fontId="13" fillId="0" borderId="2" xfId="1" applyFont="1" applyFill="1" applyBorder="1" applyAlignment="1">
      <alignment horizontal="left"/>
    </xf>
    <xf numFmtId="43" fontId="14" fillId="0" borderId="2" xfId="1" applyFont="1" applyFill="1" applyBorder="1" applyAlignment="1">
      <alignment horizontal="center"/>
    </xf>
    <xf numFmtId="43" fontId="14" fillId="0" borderId="2" xfId="1" applyFont="1" applyFill="1" applyBorder="1" applyAlignment="1">
      <alignment horizontal="left"/>
    </xf>
    <xf numFmtId="43" fontId="7" fillId="0" borderId="2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left"/>
    </xf>
    <xf numFmtId="43" fontId="14" fillId="0" borderId="1" xfId="0" applyNumberFormat="1" applyFont="1" applyFill="1" applyBorder="1"/>
    <xf numFmtId="43" fontId="7" fillId="7" borderId="1" xfId="1" applyFont="1" applyFill="1" applyBorder="1"/>
    <xf numFmtId="43" fontId="7" fillId="7" borderId="1" xfId="1" applyFont="1" applyFill="1" applyBorder="1" applyAlignment="1">
      <alignment horizontal="left"/>
    </xf>
    <xf numFmtId="0" fontId="7" fillId="7" borderId="0" xfId="0" applyFont="1" applyFill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43" fontId="3" fillId="7" borderId="0" xfId="1" applyFont="1" applyFill="1"/>
    <xf numFmtId="43" fontId="7" fillId="7" borderId="2" xfId="1" applyFont="1" applyFill="1" applyBorder="1" applyAlignment="1">
      <alignment horizontal="center"/>
    </xf>
    <xf numFmtId="43" fontId="3" fillId="7" borderId="1" xfId="1" applyFont="1" applyFill="1" applyBorder="1" applyAlignment="1">
      <alignment horizontal="right"/>
    </xf>
    <xf numFmtId="43" fontId="14" fillId="7" borderId="2" xfId="1" applyFont="1" applyFill="1" applyBorder="1" applyAlignment="1">
      <alignment horizontal="center"/>
    </xf>
    <xf numFmtId="43" fontId="7" fillId="7" borderId="0" xfId="0" applyNumberFormat="1" applyFont="1" applyFill="1"/>
    <xf numFmtId="49" fontId="3" fillId="7" borderId="1" xfId="0" applyNumberFormat="1" applyFont="1" applyFill="1" applyBorder="1" applyAlignment="1">
      <alignment horizontal="center"/>
    </xf>
    <xf numFmtId="43" fontId="14" fillId="7" borderId="2" xfId="1" applyFont="1" applyFill="1" applyBorder="1" applyAlignment="1">
      <alignment horizontal="left"/>
    </xf>
    <xf numFmtId="43" fontId="7" fillId="7" borderId="0" xfId="1" applyFont="1" applyFill="1" applyBorder="1"/>
    <xf numFmtId="0" fontId="14" fillId="0" borderId="0" xfId="0" applyFont="1" applyFill="1" applyBorder="1"/>
    <xf numFmtId="43" fontId="7" fillId="0" borderId="0" xfId="1" applyFont="1" applyFill="1" applyBorder="1" applyAlignment="1">
      <alignment horizontal="right" vertical="center" wrapText="1"/>
    </xf>
    <xf numFmtId="43" fontId="10" fillId="0" borderId="0" xfId="1" applyFont="1" applyFill="1" applyBorder="1"/>
    <xf numFmtId="43" fontId="18" fillId="0" borderId="0" xfId="0" applyNumberFormat="1" applyFont="1" applyFill="1" applyBorder="1"/>
    <xf numFmtId="43" fontId="10" fillId="0" borderId="0" xfId="1" applyNumberFormat="1" applyFont="1" applyFill="1" applyBorder="1" applyAlignment="1">
      <alignment horizontal="right" vertical="center" wrapText="1"/>
    </xf>
    <xf numFmtId="43" fontId="7" fillId="0" borderId="0" xfId="0" applyNumberFormat="1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%20HYRAT%20DHE%20SHPENZIMET%202025/THV%20PER%20VITIN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OKIMI%20PER%20VITIN%202025/Copy%20of%20KERKESA%20PER%20ALOKIMIN%20E%20MJETEV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HV%20DHE%20SHPENZIMET%20PER%202024/THV%20PER%20VITI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5"/>
      <sheetName val="SHKURT 2025"/>
      <sheetName val="MARS 2025"/>
      <sheetName val="PRILL - 2025"/>
      <sheetName val="MAJ - 2025"/>
      <sheetName val="QERSHOR - 2025"/>
      <sheetName val="KORRIK 2025"/>
      <sheetName val="GUSHT 2025"/>
      <sheetName val="SHTATOR 2025"/>
      <sheetName val="TETOR 2025"/>
      <sheetName val="NENTOR 2025"/>
      <sheetName val="DHJETOR 2025"/>
      <sheetName val="TOTALI 2025"/>
      <sheetName val="PARTICIPIM NGA QYTETARET NENTOR"/>
      <sheetName val="Sheet1"/>
    </sheetNames>
    <sheetDataSet>
      <sheetData sheetId="0">
        <row r="2">
          <cell r="L2">
            <v>21009.8</v>
          </cell>
          <cell r="M2">
            <v>35</v>
          </cell>
        </row>
        <row r="3">
          <cell r="L3">
            <v>7775</v>
          </cell>
        </row>
        <row r="4">
          <cell r="L4">
            <v>29556.57</v>
          </cell>
        </row>
        <row r="5">
          <cell r="L5">
            <v>20</v>
          </cell>
        </row>
        <row r="7">
          <cell r="L7">
            <v>6</v>
          </cell>
        </row>
        <row r="8">
          <cell r="L8">
            <v>2226</v>
          </cell>
        </row>
        <row r="9">
          <cell r="L9">
            <v>741</v>
          </cell>
        </row>
        <row r="10">
          <cell r="L10">
            <v>303.7</v>
          </cell>
        </row>
        <row r="11">
          <cell r="L11">
            <v>105</v>
          </cell>
        </row>
        <row r="12">
          <cell r="L12">
            <v>970.54000000000008</v>
          </cell>
        </row>
        <row r="13">
          <cell r="L13">
            <v>3320</v>
          </cell>
        </row>
        <row r="14">
          <cell r="L14">
            <v>950</v>
          </cell>
        </row>
        <row r="15">
          <cell r="L15">
            <v>300</v>
          </cell>
        </row>
        <row r="16">
          <cell r="L16">
            <v>1000</v>
          </cell>
        </row>
        <row r="17">
          <cell r="L17">
            <v>361</v>
          </cell>
        </row>
        <row r="20">
          <cell r="L20">
            <v>4600</v>
          </cell>
        </row>
        <row r="22">
          <cell r="L22">
            <v>91</v>
          </cell>
        </row>
        <row r="23">
          <cell r="L23">
            <v>816.72</v>
          </cell>
        </row>
        <row r="24">
          <cell r="L24">
            <v>3630</v>
          </cell>
        </row>
        <row r="25">
          <cell r="L25">
            <v>2374</v>
          </cell>
        </row>
        <row r="26">
          <cell r="L26">
            <v>1470</v>
          </cell>
        </row>
        <row r="28">
          <cell r="L28">
            <v>3082</v>
          </cell>
        </row>
        <row r="29">
          <cell r="L29">
            <v>199.98</v>
          </cell>
        </row>
      </sheetData>
      <sheetData sheetId="1">
        <row r="2">
          <cell r="L2">
            <v>35901.370000000003</v>
          </cell>
          <cell r="M2">
            <v>38</v>
          </cell>
        </row>
        <row r="3">
          <cell r="L3">
            <v>5850</v>
          </cell>
        </row>
        <row r="4">
          <cell r="L4">
            <v>64889.54</v>
          </cell>
        </row>
        <row r="5">
          <cell r="L5">
            <v>27</v>
          </cell>
        </row>
        <row r="7">
          <cell r="L7">
            <v>128</v>
          </cell>
        </row>
        <row r="8">
          <cell r="L8">
            <v>2149</v>
          </cell>
        </row>
        <row r="9">
          <cell r="L9">
            <v>928</v>
          </cell>
        </row>
        <row r="10">
          <cell r="L10">
            <v>317.90000000000003</v>
          </cell>
        </row>
        <row r="11">
          <cell r="L11">
            <v>60</v>
          </cell>
        </row>
        <row r="12">
          <cell r="L12">
            <v>1001.2</v>
          </cell>
        </row>
        <row r="13">
          <cell r="L13">
            <v>1580</v>
          </cell>
        </row>
        <row r="14">
          <cell r="L14">
            <v>1067</v>
          </cell>
        </row>
        <row r="17">
          <cell r="L17">
            <v>86</v>
          </cell>
        </row>
        <row r="22">
          <cell r="L22">
            <v>250</v>
          </cell>
        </row>
        <row r="23">
          <cell r="L23">
            <v>730.82</v>
          </cell>
        </row>
        <row r="24">
          <cell r="L24">
            <v>3410</v>
          </cell>
        </row>
        <row r="25">
          <cell r="L25">
            <v>2223</v>
          </cell>
        </row>
        <row r="26">
          <cell r="L26">
            <v>14053</v>
          </cell>
        </row>
        <row r="27">
          <cell r="L27">
            <v>30</v>
          </cell>
        </row>
        <row r="28">
          <cell r="L28">
            <v>3106</v>
          </cell>
        </row>
        <row r="29">
          <cell r="L29">
            <v>11802</v>
          </cell>
        </row>
      </sheetData>
      <sheetData sheetId="2">
        <row r="2">
          <cell r="L2">
            <v>35956.799999999996</v>
          </cell>
          <cell r="M2">
            <v>33</v>
          </cell>
        </row>
        <row r="3">
          <cell r="L3">
            <v>7815</v>
          </cell>
        </row>
        <row r="4">
          <cell r="L4">
            <v>6018.9400000000005</v>
          </cell>
        </row>
        <row r="5">
          <cell r="L5">
            <v>4</v>
          </cell>
        </row>
        <row r="7">
          <cell r="L7">
            <v>9</v>
          </cell>
        </row>
        <row r="8">
          <cell r="L8">
            <v>2054</v>
          </cell>
        </row>
        <row r="9">
          <cell r="L9">
            <v>360</v>
          </cell>
        </row>
        <row r="10">
          <cell r="L10">
            <v>255.6</v>
          </cell>
        </row>
        <row r="11">
          <cell r="L11">
            <v>90</v>
          </cell>
        </row>
        <row r="12">
          <cell r="L12">
            <v>160.80000000000001</v>
          </cell>
        </row>
        <row r="13">
          <cell r="L13">
            <v>4800</v>
          </cell>
        </row>
        <row r="14">
          <cell r="L14">
            <v>950</v>
          </cell>
        </row>
        <row r="15">
          <cell r="L15">
            <v>500</v>
          </cell>
        </row>
        <row r="16">
          <cell r="L16">
            <v>297.2</v>
          </cell>
        </row>
        <row r="17">
          <cell r="L17">
            <v>676.5</v>
          </cell>
        </row>
        <row r="20">
          <cell r="L20">
            <v>407.7</v>
          </cell>
        </row>
        <row r="22">
          <cell r="L22">
            <v>100</v>
          </cell>
        </row>
        <row r="23">
          <cell r="L23">
            <v>503.82</v>
          </cell>
        </row>
        <row r="24">
          <cell r="L24">
            <v>2766</v>
          </cell>
        </row>
        <row r="25">
          <cell r="L25">
            <v>2313</v>
          </cell>
        </row>
        <row r="26">
          <cell r="L26">
            <v>1587</v>
          </cell>
        </row>
        <row r="27">
          <cell r="L27">
            <v>29</v>
          </cell>
        </row>
        <row r="28">
          <cell r="L28">
            <v>3095</v>
          </cell>
        </row>
      </sheetData>
      <sheetData sheetId="3">
        <row r="2">
          <cell r="L2">
            <v>116507.48</v>
          </cell>
        </row>
      </sheetData>
      <sheetData sheetId="4">
        <row r="2">
          <cell r="L2">
            <v>49611.020000000004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Gjobat per qershor 2015"/>
      <sheetName val="Sheet1"/>
      <sheetName val="THV - JANAR 2025"/>
      <sheetName val="THV-PARAKOHESHEM-SHKURT"/>
      <sheetName val="THV-SHKURT 2025"/>
      <sheetName val="THV-MARS 2025"/>
      <sheetName val="TREMUJORI I GJOB.TRAFIK."/>
      <sheetName val="TREMUJORI I GJOBAVE TE GJYKATAV"/>
      <sheetName val="THV PRILL 2025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>
        <row r="62">
          <cell r="I62">
            <v>70749.36</v>
          </cell>
        </row>
      </sheetData>
      <sheetData sheetId="7">
        <row r="62">
          <cell r="I62">
            <v>111933</v>
          </cell>
        </row>
      </sheetData>
      <sheetData sheetId="8">
        <row r="62">
          <cell r="I62">
            <v>5715</v>
          </cell>
        </row>
      </sheetData>
      <sheetData sheetId="9">
        <row r="62">
          <cell r="J62">
            <v>581370.48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3"/>
      <sheetName val="SHKURT - 2023"/>
      <sheetName val="MARS - 2023"/>
      <sheetName val="PRILL - 2023"/>
      <sheetName val="MAJ - 2023"/>
      <sheetName val="QERSHOR - 2023"/>
      <sheetName val="KORRIK - 2023"/>
      <sheetName val="GUSHT 2023"/>
      <sheetName val="SHTATOR 2023"/>
      <sheetName val="TETOR 2023"/>
      <sheetName val="NENTOR 2023"/>
      <sheetName val="DHJETOR 2023"/>
      <sheetName val="PARTICIPIM NGA QYTETARET NENTOR"/>
      <sheetName val="Sheet1"/>
      <sheetName val="TOTALI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L2">
            <v>84157.330000000016</v>
          </cell>
        </row>
        <row r="3">
          <cell r="L3">
            <v>9560</v>
          </cell>
        </row>
        <row r="4">
          <cell r="L4">
            <v>18369.8</v>
          </cell>
        </row>
        <row r="5">
          <cell r="L5">
            <v>136</v>
          </cell>
        </row>
        <row r="6">
          <cell r="L6">
            <v>0</v>
          </cell>
        </row>
        <row r="7">
          <cell r="L7">
            <v>342</v>
          </cell>
        </row>
        <row r="8">
          <cell r="L8">
            <v>5501</v>
          </cell>
        </row>
        <row r="9">
          <cell r="L9">
            <v>1540</v>
          </cell>
        </row>
        <row r="10">
          <cell r="L10">
            <v>156.5</v>
          </cell>
        </row>
        <row r="11">
          <cell r="L11">
            <v>176</v>
          </cell>
        </row>
        <row r="12">
          <cell r="L12">
            <v>2555.34</v>
          </cell>
        </row>
        <row r="13">
          <cell r="L13">
            <v>6820</v>
          </cell>
        </row>
        <row r="14">
          <cell r="L14">
            <v>2203</v>
          </cell>
        </row>
        <row r="16">
          <cell r="L16">
            <v>650</v>
          </cell>
        </row>
        <row r="17">
          <cell r="L17">
            <v>100</v>
          </cell>
        </row>
        <row r="20">
          <cell r="L20">
            <v>1125</v>
          </cell>
        </row>
        <row r="22">
          <cell r="L22">
            <v>1130</v>
          </cell>
        </row>
        <row r="23">
          <cell r="L23">
            <v>1347.14</v>
          </cell>
        </row>
        <row r="24">
          <cell r="L24">
            <v>4097</v>
          </cell>
        </row>
        <row r="26">
          <cell r="L26">
            <v>420</v>
          </cell>
        </row>
        <row r="28">
          <cell r="L28">
            <v>5830</v>
          </cell>
        </row>
      </sheetData>
      <sheetData sheetId="8">
        <row r="2">
          <cell r="L2">
            <v>51350.270000000004</v>
          </cell>
        </row>
        <row r="3">
          <cell r="L3">
            <v>7515</v>
          </cell>
        </row>
        <row r="4">
          <cell r="L4">
            <v>13193.760000000002</v>
          </cell>
        </row>
        <row r="5">
          <cell r="L5">
            <v>68</v>
          </cell>
        </row>
        <row r="7">
          <cell r="L7">
            <v>112</v>
          </cell>
        </row>
        <row r="8">
          <cell r="L8">
            <v>3497</v>
          </cell>
        </row>
        <row r="9">
          <cell r="L9">
            <v>846</v>
          </cell>
        </row>
        <row r="10">
          <cell r="L10">
            <v>65.510000000000005</v>
          </cell>
        </row>
        <row r="11">
          <cell r="L11">
            <v>144</v>
          </cell>
        </row>
        <row r="12">
          <cell r="L12">
            <v>494</v>
          </cell>
        </row>
        <row r="13">
          <cell r="L13">
            <v>2470</v>
          </cell>
        </row>
        <row r="14">
          <cell r="L14">
            <v>1586</v>
          </cell>
        </row>
        <row r="15">
          <cell r="L15">
            <v>500</v>
          </cell>
        </row>
        <row r="16">
          <cell r="L16">
            <v>430</v>
          </cell>
        </row>
        <row r="17">
          <cell r="L17">
            <v>2104.1</v>
          </cell>
        </row>
        <row r="22">
          <cell r="L22">
            <v>100</v>
          </cell>
        </row>
        <row r="23">
          <cell r="L23">
            <v>2340.54</v>
          </cell>
        </row>
        <row r="24">
          <cell r="L24">
            <v>2696</v>
          </cell>
        </row>
        <row r="25">
          <cell r="L25">
            <v>2514</v>
          </cell>
        </row>
        <row r="26">
          <cell r="L26">
            <v>14980</v>
          </cell>
        </row>
        <row r="28">
          <cell r="L28">
            <v>5990</v>
          </cell>
        </row>
      </sheetData>
      <sheetData sheetId="9" refreshError="1"/>
      <sheetData sheetId="10">
        <row r="2">
          <cell r="L2">
            <v>18914.309999999998</v>
          </cell>
        </row>
      </sheetData>
      <sheetData sheetId="11">
        <row r="2">
          <cell r="L2">
            <v>12280.81</v>
          </cell>
        </row>
      </sheetData>
      <sheetData sheetId="12" refreshError="1"/>
      <sheetData sheetId="13" refreshError="1"/>
      <sheetData sheetId="14">
        <row r="3">
          <cell r="B3">
            <v>36517.94</v>
          </cell>
          <cell r="C3">
            <v>23727.839999999997</v>
          </cell>
          <cell r="D3">
            <v>40184.560000000005</v>
          </cell>
          <cell r="E3">
            <v>66061.77</v>
          </cell>
          <cell r="F3">
            <v>143432.54000000004</v>
          </cell>
          <cell r="G3">
            <v>29531.649999999998</v>
          </cell>
          <cell r="H3">
            <v>37147.800000000003</v>
          </cell>
          <cell r="K3">
            <v>43375.63</v>
          </cell>
        </row>
        <row r="4">
          <cell r="B4">
            <v>6690</v>
          </cell>
          <cell r="C4">
            <v>5780</v>
          </cell>
          <cell r="D4">
            <v>6975</v>
          </cell>
          <cell r="E4">
            <v>4705</v>
          </cell>
          <cell r="F4">
            <v>6555</v>
          </cell>
          <cell r="G4">
            <v>7620</v>
          </cell>
          <cell r="H4">
            <v>7879</v>
          </cell>
          <cell r="K4">
            <v>7880</v>
          </cell>
        </row>
        <row r="5">
          <cell r="B5">
            <v>1882.8200000000002</v>
          </cell>
          <cell r="C5">
            <v>74809.17</v>
          </cell>
          <cell r="D5">
            <v>36440.559999999998</v>
          </cell>
          <cell r="E5">
            <v>15117.49</v>
          </cell>
          <cell r="F5">
            <v>4619.8100000000004</v>
          </cell>
          <cell r="G5">
            <v>15280.329999999998</v>
          </cell>
          <cell r="H5">
            <v>86070.51</v>
          </cell>
          <cell r="K5">
            <v>5146.1399999999994</v>
          </cell>
        </row>
        <row r="6">
          <cell r="B6">
            <v>32</v>
          </cell>
          <cell r="C6">
            <v>9</v>
          </cell>
          <cell r="D6">
            <v>126</v>
          </cell>
          <cell r="E6">
            <v>20</v>
          </cell>
          <cell r="F6">
            <v>53</v>
          </cell>
          <cell r="G6">
            <v>91</v>
          </cell>
          <cell r="H6">
            <v>70</v>
          </cell>
          <cell r="K6">
            <v>14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40</v>
          </cell>
          <cell r="F7">
            <v>0</v>
          </cell>
          <cell r="G7">
            <v>50</v>
          </cell>
          <cell r="H7">
            <v>1</v>
          </cell>
          <cell r="K7">
            <v>0</v>
          </cell>
        </row>
        <row r="8">
          <cell r="B8">
            <v>0</v>
          </cell>
          <cell r="C8">
            <v>55</v>
          </cell>
          <cell r="D8">
            <v>113</v>
          </cell>
          <cell r="E8">
            <v>0</v>
          </cell>
          <cell r="F8">
            <v>116</v>
          </cell>
          <cell r="G8">
            <v>123</v>
          </cell>
          <cell r="H8">
            <v>110</v>
          </cell>
          <cell r="K8">
            <v>280</v>
          </cell>
        </row>
        <row r="9">
          <cell r="B9">
            <v>3274</v>
          </cell>
          <cell r="C9">
            <v>2866</v>
          </cell>
          <cell r="D9">
            <v>3231</v>
          </cell>
          <cell r="E9">
            <v>2738</v>
          </cell>
          <cell r="F9">
            <v>4205</v>
          </cell>
          <cell r="G9">
            <v>3383</v>
          </cell>
          <cell r="H9">
            <v>4294</v>
          </cell>
          <cell r="K9">
            <v>3381</v>
          </cell>
        </row>
        <row r="10">
          <cell r="B10">
            <v>372</v>
          </cell>
          <cell r="C10">
            <v>0</v>
          </cell>
          <cell r="D10">
            <v>464</v>
          </cell>
          <cell r="E10">
            <v>340</v>
          </cell>
          <cell r="F10">
            <v>300</v>
          </cell>
          <cell r="G10">
            <v>592</v>
          </cell>
          <cell r="H10">
            <v>400</v>
          </cell>
          <cell r="K10">
            <v>400</v>
          </cell>
        </row>
        <row r="11">
          <cell r="B11">
            <v>362.6</v>
          </cell>
          <cell r="C11">
            <v>312.89999999999998</v>
          </cell>
          <cell r="D11">
            <v>147.1</v>
          </cell>
          <cell r="E11">
            <v>107.41</v>
          </cell>
          <cell r="F11">
            <v>257.8</v>
          </cell>
          <cell r="G11">
            <v>93.9</v>
          </cell>
          <cell r="H11">
            <v>101.89999999999999</v>
          </cell>
          <cell r="K11">
            <v>89.300000000000011</v>
          </cell>
        </row>
        <row r="12">
          <cell r="F12">
            <v>72</v>
          </cell>
          <cell r="G12">
            <v>108</v>
          </cell>
          <cell r="H12">
            <v>90</v>
          </cell>
          <cell r="K12">
            <v>140</v>
          </cell>
        </row>
        <row r="13">
          <cell r="B13">
            <v>0</v>
          </cell>
          <cell r="C13">
            <v>1447.9199999999998</v>
          </cell>
          <cell r="D13">
            <v>1474.1599999999999</v>
          </cell>
          <cell r="E13">
            <v>346.07</v>
          </cell>
          <cell r="F13">
            <v>253</v>
          </cell>
          <cell r="G13">
            <v>0</v>
          </cell>
          <cell r="H13">
            <v>167.5</v>
          </cell>
          <cell r="K13">
            <v>0</v>
          </cell>
        </row>
        <row r="14">
          <cell r="B14">
            <v>1389</v>
          </cell>
          <cell r="C14">
            <v>1217</v>
          </cell>
          <cell r="D14">
            <v>2476</v>
          </cell>
          <cell r="E14">
            <v>1139</v>
          </cell>
          <cell r="F14">
            <v>1715</v>
          </cell>
          <cell r="G14">
            <v>1200</v>
          </cell>
          <cell r="H14">
            <v>1906</v>
          </cell>
          <cell r="K14">
            <v>1845</v>
          </cell>
        </row>
        <row r="15">
          <cell r="B15">
            <v>0</v>
          </cell>
          <cell r="C15">
            <v>345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</row>
        <row r="16">
          <cell r="B16">
            <v>5500</v>
          </cell>
          <cell r="C16">
            <v>150</v>
          </cell>
          <cell r="D16">
            <v>2442.23</v>
          </cell>
          <cell r="E16">
            <v>230</v>
          </cell>
          <cell r="F16">
            <v>115</v>
          </cell>
          <cell r="G16">
            <v>1200</v>
          </cell>
          <cell r="H16">
            <v>415.4</v>
          </cell>
          <cell r="K16">
            <v>560</v>
          </cell>
        </row>
        <row r="17">
          <cell r="B17">
            <v>233</v>
          </cell>
          <cell r="C17">
            <v>465</v>
          </cell>
          <cell r="D17">
            <v>928.5</v>
          </cell>
          <cell r="E17">
            <v>80</v>
          </cell>
          <cell r="F17">
            <v>1345</v>
          </cell>
          <cell r="G17">
            <v>218</v>
          </cell>
          <cell r="H17">
            <v>640</v>
          </cell>
          <cell r="K17">
            <v>575</v>
          </cell>
        </row>
        <row r="18">
          <cell r="B18">
            <v>4040</v>
          </cell>
          <cell r="C18">
            <v>4660</v>
          </cell>
          <cell r="D18">
            <v>9740</v>
          </cell>
          <cell r="E18">
            <v>5760</v>
          </cell>
          <cell r="F18">
            <v>9817.5</v>
          </cell>
          <cell r="G18">
            <v>4633.1000000000004</v>
          </cell>
          <cell r="H18">
            <v>3155</v>
          </cell>
          <cell r="K18">
            <v>2255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1383.03</v>
          </cell>
          <cell r="C21">
            <v>150</v>
          </cell>
          <cell r="D21">
            <v>1260</v>
          </cell>
          <cell r="E21">
            <v>50</v>
          </cell>
          <cell r="F21">
            <v>800</v>
          </cell>
          <cell r="G21">
            <v>1692.02</v>
          </cell>
          <cell r="H21">
            <v>2209.0299999999997</v>
          </cell>
          <cell r="K21">
            <v>1660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1030</v>
          </cell>
          <cell r="G22">
            <v>0</v>
          </cell>
          <cell r="H22">
            <v>0</v>
          </cell>
          <cell r="K22">
            <v>0</v>
          </cell>
        </row>
        <row r="23">
          <cell r="B23">
            <v>290</v>
          </cell>
          <cell r="C23">
            <v>100</v>
          </cell>
          <cell r="D23">
            <v>291</v>
          </cell>
          <cell r="E23">
            <v>500</v>
          </cell>
          <cell r="F23">
            <v>869</v>
          </cell>
          <cell r="G23">
            <v>591</v>
          </cell>
          <cell r="H23">
            <v>300</v>
          </cell>
          <cell r="K23">
            <v>1073</v>
          </cell>
        </row>
        <row r="24">
          <cell r="B24">
            <v>615</v>
          </cell>
          <cell r="C24">
            <v>2683.1</v>
          </cell>
          <cell r="D24">
            <v>4819.96</v>
          </cell>
          <cell r="E24">
            <v>2335</v>
          </cell>
          <cell r="F24">
            <v>2145.6800000000003</v>
          </cell>
          <cell r="G24">
            <v>1323.88</v>
          </cell>
          <cell r="H24">
            <v>762.88</v>
          </cell>
          <cell r="K24">
            <v>5474.26</v>
          </cell>
        </row>
        <row r="25">
          <cell r="B25">
            <v>3536.5</v>
          </cell>
          <cell r="C25">
            <v>3101.5</v>
          </cell>
          <cell r="D25">
            <v>3141.5</v>
          </cell>
          <cell r="E25">
            <v>2053</v>
          </cell>
          <cell r="F25">
            <v>2129.5</v>
          </cell>
          <cell r="G25">
            <v>2784</v>
          </cell>
          <cell r="H25">
            <v>2245.5</v>
          </cell>
          <cell r="K25">
            <v>2715.5</v>
          </cell>
        </row>
        <row r="26">
          <cell r="B26">
            <v>2553</v>
          </cell>
          <cell r="C26">
            <v>2603</v>
          </cell>
          <cell r="D26">
            <v>2604</v>
          </cell>
          <cell r="E26">
            <v>2873</v>
          </cell>
          <cell r="F26">
            <v>2703</v>
          </cell>
          <cell r="G26">
            <v>2502</v>
          </cell>
          <cell r="H26">
            <v>1557</v>
          </cell>
          <cell r="K26">
            <v>2475</v>
          </cell>
        </row>
        <row r="27">
          <cell r="B27">
            <v>50</v>
          </cell>
          <cell r="C27">
            <v>2410</v>
          </cell>
          <cell r="D27">
            <v>15820</v>
          </cell>
          <cell r="E27">
            <v>1460</v>
          </cell>
          <cell r="F27">
            <v>1000</v>
          </cell>
          <cell r="G27">
            <v>550</v>
          </cell>
          <cell r="H27">
            <v>970</v>
          </cell>
          <cell r="K27">
            <v>1700</v>
          </cell>
        </row>
        <row r="28">
          <cell r="B28">
            <v>9</v>
          </cell>
          <cell r="C28">
            <v>18</v>
          </cell>
          <cell r="D28">
            <v>12</v>
          </cell>
          <cell r="E28">
            <v>39</v>
          </cell>
          <cell r="F28">
            <v>16</v>
          </cell>
          <cell r="G28">
            <v>8</v>
          </cell>
          <cell r="H28">
            <v>11</v>
          </cell>
          <cell r="K28">
            <v>4</v>
          </cell>
        </row>
        <row r="29">
          <cell r="B29">
            <v>3010</v>
          </cell>
          <cell r="C29">
            <v>3786</v>
          </cell>
          <cell r="D29">
            <v>7092</v>
          </cell>
          <cell r="E29">
            <v>4575</v>
          </cell>
          <cell r="F29">
            <v>5368</v>
          </cell>
          <cell r="G29">
            <v>3904</v>
          </cell>
          <cell r="H29">
            <v>2368</v>
          </cell>
          <cell r="K29">
            <v>6110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abSelected="1" view="pageBreakPreview" zoomScale="110" zoomScaleNormal="100" zoomScaleSheetLayoutView="110" workbookViewId="0">
      <selection activeCell="M41" sqref="M41"/>
    </sheetView>
  </sheetViews>
  <sheetFormatPr defaultRowHeight="15.75" x14ac:dyDescent="0.25"/>
  <cols>
    <col min="1" max="1" width="4.7109375" style="15" customWidth="1"/>
    <col min="2" max="2" width="8.7109375" style="15" customWidth="1"/>
    <col min="3" max="3" width="21.5703125" style="15" customWidth="1"/>
    <col min="4" max="4" width="13.28515625" style="15" customWidth="1"/>
    <col min="5" max="5" width="13.42578125" style="15" customWidth="1"/>
    <col min="6" max="7" width="13.140625" style="15" customWidth="1"/>
    <col min="8" max="8" width="13.28515625" style="15" customWidth="1"/>
    <col min="9" max="9" width="12.7109375" style="15" customWidth="1"/>
    <col min="10" max="10" width="14.85546875" style="15" customWidth="1"/>
    <col min="11" max="11" width="13.140625" style="86" customWidth="1"/>
    <col min="12" max="12" width="13.7109375" style="15" customWidth="1"/>
    <col min="13" max="13" width="12.140625" style="15" customWidth="1"/>
    <col min="14" max="14" width="12" style="15" customWidth="1"/>
    <col min="15" max="15" width="13.7109375" style="15" customWidth="1"/>
    <col min="16" max="16" width="15.28515625" style="15" customWidth="1"/>
    <col min="17" max="17" width="10.140625" style="15" customWidth="1"/>
    <col min="18" max="18" width="15.42578125" style="15" customWidth="1"/>
    <col min="19" max="19" width="10.5703125" style="15" hidden="1" customWidth="1"/>
    <col min="20" max="20" width="15.28515625" style="15" customWidth="1"/>
    <col min="21" max="16384" width="9.140625" style="15"/>
  </cols>
  <sheetData>
    <row r="1" spans="1:20" x14ac:dyDescent="0.25">
      <c r="A1" s="1" t="s">
        <v>212</v>
      </c>
      <c r="B1" s="1"/>
      <c r="C1" s="1"/>
      <c r="D1" s="1"/>
      <c r="E1" s="1"/>
      <c r="F1" s="1"/>
    </row>
    <row r="2" spans="1:20" x14ac:dyDescent="0.25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14</v>
      </c>
      <c r="P2" s="55" t="s">
        <v>15</v>
      </c>
      <c r="Q2" s="55" t="s">
        <v>16</v>
      </c>
    </row>
    <row r="3" spans="1:20" x14ac:dyDescent="0.25">
      <c r="A3" s="55"/>
      <c r="B3" s="55" t="s">
        <v>17</v>
      </c>
      <c r="C3" s="55" t="s">
        <v>18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23</v>
      </c>
      <c r="I3" s="55" t="s">
        <v>24</v>
      </c>
      <c r="J3" s="55" t="s">
        <v>25</v>
      </c>
      <c r="K3" s="55" t="s">
        <v>26</v>
      </c>
      <c r="L3" s="55" t="s">
        <v>27</v>
      </c>
      <c r="M3" s="55" t="s">
        <v>28</v>
      </c>
      <c r="N3" s="55" t="s">
        <v>29</v>
      </c>
      <c r="O3" s="55" t="s">
        <v>30</v>
      </c>
      <c r="P3" s="55"/>
      <c r="Q3" s="55"/>
    </row>
    <row r="4" spans="1:20" x14ac:dyDescent="0.25">
      <c r="A4" s="103">
        <v>1</v>
      </c>
      <c r="B4" s="104">
        <v>40110</v>
      </c>
      <c r="C4" s="103" t="s">
        <v>31</v>
      </c>
      <c r="D4" s="26">
        <f>'[1]JANAR 2025'!$L$2</f>
        <v>21009.8</v>
      </c>
      <c r="E4" s="26">
        <f>'[1]SHKURT 2025'!$L$2</f>
        <v>35901.370000000003</v>
      </c>
      <c r="F4" s="26">
        <f>'[1]MARS 2025'!$L$2</f>
        <v>35956.799999999996</v>
      </c>
      <c r="G4" s="26"/>
      <c r="H4" s="26"/>
      <c r="I4" s="26"/>
      <c r="J4" s="26"/>
      <c r="K4" s="26"/>
      <c r="L4" s="26"/>
      <c r="M4" s="26"/>
      <c r="N4" s="26"/>
      <c r="O4" s="26"/>
      <c r="P4" s="26">
        <f>D4+E4+F4+G4+H4+I4+J4+K4+L4+M4+N4+O4</f>
        <v>92867.97</v>
      </c>
      <c r="Q4" s="26">
        <f>P4/P34*100</f>
        <v>31.669015778996386</v>
      </c>
      <c r="R4" s="39"/>
      <c r="T4" s="9"/>
    </row>
    <row r="5" spans="1:20" x14ac:dyDescent="0.25">
      <c r="A5" s="103">
        <v>2</v>
      </c>
      <c r="B5" s="104">
        <v>50001</v>
      </c>
      <c r="C5" s="103" t="s">
        <v>32</v>
      </c>
      <c r="D5" s="26">
        <f>'[1]JANAR 2025'!$L$3</f>
        <v>7775</v>
      </c>
      <c r="E5" s="26">
        <f>'[1]SHKURT 2025'!$L$3</f>
        <v>5850</v>
      </c>
      <c r="F5" s="26">
        <f>'[1]MARS 2025'!$L$3</f>
        <v>7815</v>
      </c>
      <c r="G5" s="26"/>
      <c r="H5" s="26"/>
      <c r="I5" s="26"/>
      <c r="J5" s="26"/>
      <c r="K5" s="26"/>
      <c r="L5" s="26"/>
      <c r="M5" s="26"/>
      <c r="N5" s="26"/>
      <c r="O5" s="26"/>
      <c r="P5" s="26">
        <f t="shared" ref="P5:P32" si="0">D5+E5+F5+G5+H5+I5+J5+K5+L5+M5+N5+O5</f>
        <v>21440</v>
      </c>
      <c r="Q5" s="26">
        <f>P5/P34*100</f>
        <v>7.3112796403505156</v>
      </c>
      <c r="R5" s="92"/>
      <c r="T5" s="39"/>
    </row>
    <row r="6" spans="1:20" s="86" customFormat="1" x14ac:dyDescent="0.25">
      <c r="A6" s="103">
        <v>3</v>
      </c>
      <c r="B6" s="104">
        <v>50009</v>
      </c>
      <c r="C6" s="103" t="s">
        <v>33</v>
      </c>
      <c r="D6" s="26">
        <f>'[1]JANAR 2025'!$L$4</f>
        <v>29556.57</v>
      </c>
      <c r="E6" s="26">
        <f>'[1]SHKURT 2025'!$L$4</f>
        <v>64889.54</v>
      </c>
      <c r="F6" s="26">
        <f>'[1]MARS 2025'!$L$4</f>
        <v>6018.9400000000005</v>
      </c>
      <c r="G6" s="26"/>
      <c r="H6" s="26"/>
      <c r="I6" s="26"/>
      <c r="J6" s="26"/>
      <c r="K6" s="26"/>
      <c r="L6" s="26"/>
      <c r="M6" s="26"/>
      <c r="N6" s="26"/>
      <c r="O6" s="26"/>
      <c r="P6" s="26">
        <f t="shared" si="0"/>
        <v>100465.05</v>
      </c>
      <c r="Q6" s="26">
        <f>P6/P34*100</f>
        <v>34.259704973497975</v>
      </c>
    </row>
    <row r="7" spans="1:20" s="86" customFormat="1" x14ac:dyDescent="0.25">
      <c r="A7" s="103">
        <v>4</v>
      </c>
      <c r="B7" s="104">
        <v>50013</v>
      </c>
      <c r="C7" s="103" t="s">
        <v>34</v>
      </c>
      <c r="D7" s="26">
        <f>'[1]JANAR 2025'!$L$5</f>
        <v>20</v>
      </c>
      <c r="E7" s="26">
        <f>'[1]SHKURT 2025'!$L$5</f>
        <v>27</v>
      </c>
      <c r="F7" s="26">
        <f>'[1]MARS 2025'!$L$5</f>
        <v>4</v>
      </c>
      <c r="G7" s="26"/>
      <c r="H7" s="26"/>
      <c r="I7" s="26"/>
      <c r="J7" s="26"/>
      <c r="K7" s="26"/>
      <c r="L7" s="26"/>
      <c r="M7" s="26"/>
      <c r="N7" s="26"/>
      <c r="O7" s="26"/>
      <c r="P7" s="26">
        <f t="shared" si="0"/>
        <v>51</v>
      </c>
      <c r="Q7" s="26">
        <f>P7/P34*100</f>
        <v>1.7391570040012887E-2</v>
      </c>
    </row>
    <row r="8" spans="1:20" s="86" customFormat="1" x14ac:dyDescent="0.25">
      <c r="A8" s="103">
        <v>5</v>
      </c>
      <c r="B8" s="104">
        <v>50014</v>
      </c>
      <c r="C8" s="103" t="s">
        <v>35</v>
      </c>
      <c r="D8" s="26">
        <f>'[1]JANAR 2025'!$L$6</f>
        <v>0</v>
      </c>
      <c r="E8" s="26">
        <f>'[1]SHKURT 2025'!$L$6</f>
        <v>0</v>
      </c>
      <c r="F8" s="26">
        <f>'[1]MARS 2025'!$L$6</f>
        <v>0</v>
      </c>
      <c r="G8" s="26"/>
      <c r="H8" s="26"/>
      <c r="I8" s="26"/>
      <c r="J8" s="26"/>
      <c r="K8" s="26"/>
      <c r="L8" s="26"/>
      <c r="M8" s="26"/>
      <c r="N8" s="26"/>
      <c r="O8" s="26"/>
      <c r="P8" s="26">
        <f t="shared" si="0"/>
        <v>0</v>
      </c>
      <c r="Q8" s="26">
        <f>P8/P34*100</f>
        <v>0</v>
      </c>
    </row>
    <row r="9" spans="1:20" s="86" customFormat="1" x14ac:dyDescent="0.25">
      <c r="A9" s="103">
        <v>6</v>
      </c>
      <c r="B9" s="104">
        <v>50015</v>
      </c>
      <c r="C9" s="103" t="s">
        <v>36</v>
      </c>
      <c r="D9" s="26">
        <f>'[1]JANAR 2025'!$L$7</f>
        <v>6</v>
      </c>
      <c r="E9" s="26">
        <f>'[1]SHKURT 2025'!$L$7</f>
        <v>128</v>
      </c>
      <c r="F9" s="26">
        <f>'[1]MARS 2025'!$L$7</f>
        <v>9</v>
      </c>
      <c r="G9" s="26"/>
      <c r="H9" s="26"/>
      <c r="I9" s="26"/>
      <c r="J9" s="26"/>
      <c r="K9" s="26"/>
      <c r="L9" s="26"/>
      <c r="M9" s="26"/>
      <c r="N9" s="26"/>
      <c r="O9" s="26"/>
      <c r="P9" s="26">
        <f t="shared" si="0"/>
        <v>143</v>
      </c>
      <c r="Q9" s="26">
        <f>P9/P34*100</f>
        <v>4.8764598347487115E-2</v>
      </c>
    </row>
    <row r="10" spans="1:20" s="86" customFormat="1" x14ac:dyDescent="0.25">
      <c r="A10" s="103">
        <v>7</v>
      </c>
      <c r="B10" s="104">
        <v>50016</v>
      </c>
      <c r="C10" s="103" t="s">
        <v>37</v>
      </c>
      <c r="D10" s="26">
        <f>'[1]JANAR 2025'!$L$8</f>
        <v>2226</v>
      </c>
      <c r="E10" s="26">
        <f>'[1]SHKURT 2025'!$L$8</f>
        <v>2149</v>
      </c>
      <c r="F10" s="26">
        <f>'[1]MARS 2025'!$L$8</f>
        <v>2054</v>
      </c>
      <c r="G10" s="26"/>
      <c r="H10" s="26"/>
      <c r="I10" s="26"/>
      <c r="J10" s="26"/>
      <c r="K10" s="26"/>
      <c r="L10" s="26"/>
      <c r="M10" s="26"/>
      <c r="N10" s="26"/>
      <c r="O10" s="26"/>
      <c r="P10" s="26">
        <f t="shared" si="0"/>
        <v>6429</v>
      </c>
      <c r="Q10" s="26">
        <f>P10/P34*100</f>
        <v>2.1923608585733891</v>
      </c>
    </row>
    <row r="11" spans="1:20" s="86" customFormat="1" x14ac:dyDescent="0.25">
      <c r="A11" s="103">
        <v>8</v>
      </c>
      <c r="B11" s="104">
        <v>50017</v>
      </c>
      <c r="C11" s="103" t="s">
        <v>38</v>
      </c>
      <c r="D11" s="26">
        <f>'[1]JANAR 2025'!$L$9</f>
        <v>741</v>
      </c>
      <c r="E11" s="26">
        <f>'[1]SHKURT 2025'!$L$9</f>
        <v>928</v>
      </c>
      <c r="F11" s="26">
        <f>'[1]MARS 2025'!$L$9</f>
        <v>360</v>
      </c>
      <c r="G11" s="26"/>
      <c r="H11" s="26"/>
      <c r="I11" s="26"/>
      <c r="J11" s="26"/>
      <c r="K11" s="26"/>
      <c r="L11" s="26"/>
      <c r="M11" s="26"/>
      <c r="N11" s="26"/>
      <c r="O11" s="26"/>
      <c r="P11" s="26">
        <f t="shared" si="0"/>
        <v>2029</v>
      </c>
      <c r="Q11" s="26">
        <f>P11/P34*100</f>
        <v>0.69191167865070868</v>
      </c>
    </row>
    <row r="12" spans="1:20" s="86" customFormat="1" x14ac:dyDescent="0.25">
      <c r="A12" s="103">
        <v>9</v>
      </c>
      <c r="B12" s="104">
        <v>50019</v>
      </c>
      <c r="C12" s="103" t="s">
        <v>39</v>
      </c>
      <c r="D12" s="26">
        <f>'[1]JANAR 2025'!$L$10</f>
        <v>303.7</v>
      </c>
      <c r="E12" s="26">
        <f>'[1]SHKURT 2025'!$L$10</f>
        <v>317.90000000000003</v>
      </c>
      <c r="F12" s="26">
        <f>'[1]MARS 2025'!$L$10</f>
        <v>255.6</v>
      </c>
      <c r="G12" s="26"/>
      <c r="H12" s="26"/>
      <c r="I12" s="26"/>
      <c r="J12" s="26"/>
      <c r="K12" s="26"/>
      <c r="L12" s="26"/>
      <c r="M12" s="26"/>
      <c r="N12" s="26"/>
      <c r="O12" s="26"/>
      <c r="P12" s="26">
        <f t="shared" si="0"/>
        <v>877.2</v>
      </c>
      <c r="Q12" s="26">
        <f>P12/P34*100</f>
        <v>0.29913500468822168</v>
      </c>
    </row>
    <row r="13" spans="1:20" s="86" customFormat="1" x14ac:dyDescent="0.25">
      <c r="A13" s="103">
        <v>10</v>
      </c>
      <c r="B13" s="104">
        <v>50024</v>
      </c>
      <c r="C13" s="103" t="s">
        <v>165</v>
      </c>
      <c r="D13" s="26">
        <f>'[1]JANAR 2025'!$L$11</f>
        <v>105</v>
      </c>
      <c r="E13" s="26">
        <f>'[1]SHKURT 2025'!$L$11</f>
        <v>60</v>
      </c>
      <c r="F13" s="26">
        <f>'[1]MARS 2025'!$L$11</f>
        <v>90</v>
      </c>
      <c r="G13" s="26"/>
      <c r="H13" s="26"/>
      <c r="I13" s="26"/>
      <c r="J13" s="26"/>
      <c r="K13" s="26"/>
      <c r="L13" s="26"/>
      <c r="M13" s="26"/>
      <c r="N13" s="26"/>
      <c r="O13" s="26"/>
      <c r="P13" s="26">
        <f t="shared" si="0"/>
        <v>255</v>
      </c>
      <c r="Q13" s="26">
        <f>P13/P34*100</f>
        <v>8.695785020006444E-2</v>
      </c>
    </row>
    <row r="14" spans="1:20" s="86" customFormat="1" x14ac:dyDescent="0.25">
      <c r="A14" s="103">
        <v>11</v>
      </c>
      <c r="B14" s="104">
        <v>50026</v>
      </c>
      <c r="C14" s="103" t="s">
        <v>160</v>
      </c>
      <c r="D14" s="26">
        <f>'[1]JANAR 2025'!$L$12</f>
        <v>970.54000000000008</v>
      </c>
      <c r="E14" s="26">
        <f>'[1]SHKURT 2025'!$L$12</f>
        <v>1001.2</v>
      </c>
      <c r="F14" s="26">
        <f>'[1]MARS 2025'!$L$12</f>
        <v>160.80000000000001</v>
      </c>
      <c r="G14" s="26"/>
      <c r="H14" s="26"/>
      <c r="I14" s="26"/>
      <c r="J14" s="26"/>
      <c r="K14" s="26"/>
      <c r="L14" s="26"/>
      <c r="M14" s="26"/>
      <c r="N14" s="26"/>
      <c r="O14" s="26"/>
      <c r="P14" s="26">
        <f t="shared" si="0"/>
        <v>2132.5400000000004</v>
      </c>
      <c r="Q14" s="26">
        <f>P14/P34*100</f>
        <v>0.72721997594370758</v>
      </c>
    </row>
    <row r="15" spans="1:20" s="86" customFormat="1" x14ac:dyDescent="0.25">
      <c r="A15" s="103">
        <f>A14+1</f>
        <v>12</v>
      </c>
      <c r="B15" s="104">
        <v>50029</v>
      </c>
      <c r="C15" s="103" t="s">
        <v>196</v>
      </c>
      <c r="D15" s="26">
        <f>'[1]JANAR 2025'!$L$13</f>
        <v>3320</v>
      </c>
      <c r="E15" s="26">
        <f>'[1]SHKURT 2025'!$L$13</f>
        <v>1580</v>
      </c>
      <c r="F15" s="26">
        <f>'[1]MARS 2025'!$L$13</f>
        <v>4800</v>
      </c>
      <c r="G15" s="26"/>
      <c r="H15" s="26"/>
      <c r="I15" s="26"/>
      <c r="J15" s="26"/>
      <c r="K15" s="26"/>
      <c r="L15" s="26"/>
      <c r="M15" s="26"/>
      <c r="N15" s="26"/>
      <c r="O15" s="26"/>
      <c r="P15" s="26">
        <f t="shared" si="0"/>
        <v>9700</v>
      </c>
      <c r="Q15" s="26">
        <f>P15/P34*100</f>
        <v>3.3078084193750001</v>
      </c>
    </row>
    <row r="16" spans="1:20" s="86" customFormat="1" x14ac:dyDescent="0.25">
      <c r="A16" s="103">
        <f t="shared" ref="A16:A32" si="1">A15+1</f>
        <v>13</v>
      </c>
      <c r="B16" s="104">
        <v>50032</v>
      </c>
      <c r="C16" s="103" t="s">
        <v>159</v>
      </c>
      <c r="D16" s="26">
        <f>'[1]JANAR 2025'!$L$14</f>
        <v>950</v>
      </c>
      <c r="E16" s="26">
        <f>'[1]SHKURT 2025'!$L$14</f>
        <v>1067</v>
      </c>
      <c r="F16" s="26">
        <f>'[1]MARS 2025'!$L$14</f>
        <v>950</v>
      </c>
      <c r="G16" s="26"/>
      <c r="H16" s="26"/>
      <c r="I16" s="26"/>
      <c r="J16" s="26"/>
      <c r="K16" s="26"/>
      <c r="L16" s="26"/>
      <c r="M16" s="26"/>
      <c r="N16" s="26"/>
      <c r="O16" s="26"/>
      <c r="P16" s="26">
        <f t="shared" si="0"/>
        <v>2967</v>
      </c>
      <c r="Q16" s="26">
        <f>P16/P34*100</f>
        <v>1.0117801629160439</v>
      </c>
    </row>
    <row r="17" spans="1:21" s="86" customFormat="1" x14ac:dyDescent="0.25">
      <c r="A17" s="103">
        <f t="shared" si="1"/>
        <v>14</v>
      </c>
      <c r="B17" s="104">
        <v>50103</v>
      </c>
      <c r="C17" s="103" t="s">
        <v>40</v>
      </c>
      <c r="D17" s="26">
        <f>'[1]JANAR 2025'!$L$15</f>
        <v>300</v>
      </c>
      <c r="E17" s="26">
        <f>'[1]SHKURT 2025'!$L$15</f>
        <v>0</v>
      </c>
      <c r="F17" s="26">
        <f>'[1]MARS 2025'!$L$15</f>
        <v>500</v>
      </c>
      <c r="G17" s="26"/>
      <c r="H17" s="26"/>
      <c r="I17" s="26"/>
      <c r="J17" s="26"/>
      <c r="K17" s="26"/>
      <c r="L17" s="26"/>
      <c r="M17" s="26"/>
      <c r="N17" s="26"/>
      <c r="O17" s="26"/>
      <c r="P17" s="26">
        <f t="shared" si="0"/>
        <v>800</v>
      </c>
      <c r="Q17" s="26">
        <f>P17/P34*100</f>
        <v>0.27280894180412368</v>
      </c>
    </row>
    <row r="18" spans="1:21" s="86" customFormat="1" x14ac:dyDescent="0.25">
      <c r="A18" s="103">
        <f t="shared" si="1"/>
        <v>15</v>
      </c>
      <c r="B18" s="104">
        <v>50104</v>
      </c>
      <c r="C18" s="103" t="s">
        <v>41</v>
      </c>
      <c r="D18" s="26">
        <f>'[1]JANAR 2025'!$L$16</f>
        <v>1000</v>
      </c>
      <c r="E18" s="26">
        <f>'[1]SHKURT 2025'!$L$16</f>
        <v>0</v>
      </c>
      <c r="F18" s="26">
        <f>'[1]MARS 2025'!$L$16</f>
        <v>297.2</v>
      </c>
      <c r="G18" s="26"/>
      <c r="H18" s="26"/>
      <c r="I18" s="26"/>
      <c r="J18" s="26"/>
      <c r="K18" s="26"/>
      <c r="L18" s="26"/>
      <c r="M18" s="26"/>
      <c r="N18" s="26"/>
      <c r="O18" s="26"/>
      <c r="P18" s="26">
        <f t="shared" si="0"/>
        <v>1297.2</v>
      </c>
      <c r="Q18" s="26">
        <f>P18/P34*100</f>
        <v>0.44235969913538664</v>
      </c>
    </row>
    <row r="19" spans="1:21" s="86" customFormat="1" x14ac:dyDescent="0.25">
      <c r="A19" s="103">
        <f t="shared" si="1"/>
        <v>16</v>
      </c>
      <c r="B19" s="104">
        <v>50205</v>
      </c>
      <c r="C19" s="103" t="s">
        <v>42</v>
      </c>
      <c r="D19" s="26">
        <f>'[1]JANAR 2025'!$L$17</f>
        <v>361</v>
      </c>
      <c r="E19" s="26">
        <f>'[1]SHKURT 2025'!$L$17</f>
        <v>86</v>
      </c>
      <c r="F19" s="26">
        <f>'[1]MARS 2025'!$L$17</f>
        <v>676.5</v>
      </c>
      <c r="G19" s="26"/>
      <c r="H19" s="26"/>
      <c r="I19" s="26"/>
      <c r="J19" s="26"/>
      <c r="K19" s="26"/>
      <c r="L19" s="26"/>
      <c r="M19" s="26"/>
      <c r="N19" s="26"/>
      <c r="O19" s="26"/>
      <c r="P19" s="26">
        <f t="shared" si="0"/>
        <v>1123.5</v>
      </c>
      <c r="Q19" s="26">
        <f>P19/P34*100</f>
        <v>0.3831260576461662</v>
      </c>
    </row>
    <row r="20" spans="1:21" s="86" customFormat="1" x14ac:dyDescent="0.25">
      <c r="A20" s="103">
        <f t="shared" si="1"/>
        <v>17</v>
      </c>
      <c r="B20" s="104">
        <v>50401</v>
      </c>
      <c r="C20" s="103" t="s">
        <v>43</v>
      </c>
      <c r="D20" s="26">
        <f>'[1]JANAR 2025'!$L$18</f>
        <v>0</v>
      </c>
      <c r="E20" s="26">
        <f>'[1]SHKURT 2025'!$L$18</f>
        <v>0</v>
      </c>
      <c r="F20" s="26">
        <f>'[1]MARS 2025'!$L$18</f>
        <v>0</v>
      </c>
      <c r="G20" s="26"/>
      <c r="H20" s="26"/>
      <c r="I20" s="26"/>
      <c r="J20" s="26"/>
      <c r="K20" s="26"/>
      <c r="L20" s="26"/>
      <c r="M20" s="26"/>
      <c r="N20" s="26"/>
      <c r="O20" s="26"/>
      <c r="P20" s="26">
        <f t="shared" si="0"/>
        <v>0</v>
      </c>
      <c r="Q20" s="26">
        <f>P20/P34*100</f>
        <v>0</v>
      </c>
    </row>
    <row r="21" spans="1:21" s="86" customFormat="1" ht="15.75" customHeight="1" x14ac:dyDescent="0.25">
      <c r="A21" s="103">
        <f t="shared" si="1"/>
        <v>18</v>
      </c>
      <c r="B21" s="104">
        <v>50403</v>
      </c>
      <c r="C21" s="103" t="s">
        <v>44</v>
      </c>
      <c r="D21" s="26">
        <f>'[1]JANAR 2025'!$L$19</f>
        <v>0</v>
      </c>
      <c r="E21" s="26">
        <f>'[1]SHKURT 2025'!$L$19</f>
        <v>0</v>
      </c>
      <c r="F21" s="26">
        <f>'[1]MARS 2025'!$L$19</f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26">
        <f t="shared" si="0"/>
        <v>0</v>
      </c>
      <c r="Q21" s="26">
        <f>P21/P34*100</f>
        <v>0</v>
      </c>
    </row>
    <row r="22" spans="1:21" s="86" customFormat="1" ht="15.75" customHeight="1" x14ac:dyDescent="0.25">
      <c r="A22" s="103">
        <f t="shared" si="1"/>
        <v>19</v>
      </c>
      <c r="B22" s="104">
        <v>50405</v>
      </c>
      <c r="C22" s="103" t="s">
        <v>45</v>
      </c>
      <c r="D22" s="26">
        <f>'[1]JANAR 2025'!$L$20</f>
        <v>4600</v>
      </c>
      <c r="E22" s="26">
        <f>'[1]SHKURT 2025'!$L$20</f>
        <v>0</v>
      </c>
      <c r="F22" s="26">
        <f>'[1]MARS 2025'!$L$20</f>
        <v>407.7</v>
      </c>
      <c r="G22" s="26"/>
      <c r="H22" s="26"/>
      <c r="I22" s="26"/>
      <c r="J22" s="26"/>
      <c r="K22" s="26"/>
      <c r="L22" s="26"/>
      <c r="M22" s="26"/>
      <c r="N22" s="26"/>
      <c r="O22" s="26"/>
      <c r="P22" s="26">
        <f t="shared" si="0"/>
        <v>5007.7</v>
      </c>
      <c r="Q22" s="26">
        <f>P22/P34*100</f>
        <v>1.7076816723406378</v>
      </c>
    </row>
    <row r="23" spans="1:21" s="86" customFormat="1" x14ac:dyDescent="0.25">
      <c r="A23" s="103">
        <f t="shared" si="1"/>
        <v>20</v>
      </c>
      <c r="B23" s="104">
        <v>50406</v>
      </c>
      <c r="C23" s="103" t="s">
        <v>46</v>
      </c>
      <c r="D23" s="26">
        <f>'[1]JANAR 2025'!$L$21</f>
        <v>0</v>
      </c>
      <c r="E23" s="26">
        <f>'[1]SHKURT 2025'!$L$21</f>
        <v>0</v>
      </c>
      <c r="F23" s="26">
        <f>'[1]MARS 2025'!$L$21</f>
        <v>0</v>
      </c>
      <c r="G23" s="26"/>
      <c r="H23" s="26"/>
      <c r="I23" s="26"/>
      <c r="J23" s="26"/>
      <c r="K23" s="26"/>
      <c r="L23" s="26"/>
      <c r="M23" s="26"/>
      <c r="N23" s="26"/>
      <c r="O23" s="26"/>
      <c r="P23" s="26">
        <f t="shared" si="0"/>
        <v>0</v>
      </c>
      <c r="Q23" s="26">
        <f>P23/P34*100</f>
        <v>0</v>
      </c>
    </row>
    <row r="24" spans="1:21" s="86" customFormat="1" x14ac:dyDescent="0.25">
      <c r="A24" s="103">
        <f t="shared" si="1"/>
        <v>21</v>
      </c>
      <c r="B24" s="104">
        <v>50407</v>
      </c>
      <c r="C24" s="103" t="s">
        <v>47</v>
      </c>
      <c r="D24" s="26">
        <f>'[1]JANAR 2025'!$L$22</f>
        <v>91</v>
      </c>
      <c r="E24" s="26">
        <f>'[1]SHKURT 2025'!$L$22</f>
        <v>250</v>
      </c>
      <c r="F24" s="26">
        <f>'[1]MARS 2025'!$L$22</f>
        <v>100</v>
      </c>
      <c r="G24" s="26"/>
      <c r="H24" s="26"/>
      <c r="I24" s="26"/>
      <c r="J24" s="26"/>
      <c r="K24" s="26"/>
      <c r="L24" s="26"/>
      <c r="M24" s="26"/>
      <c r="N24" s="26"/>
      <c r="O24" s="26"/>
      <c r="P24" s="26">
        <f t="shared" si="0"/>
        <v>441</v>
      </c>
      <c r="Q24" s="26">
        <f>P24/P34*100</f>
        <v>0.1503859291695232</v>
      </c>
    </row>
    <row r="25" spans="1:21" s="86" customFormat="1" x14ac:dyDescent="0.25">
      <c r="A25" s="103">
        <f t="shared" si="1"/>
        <v>22</v>
      </c>
      <c r="B25" s="104">
        <v>50408</v>
      </c>
      <c r="C25" s="103" t="s">
        <v>48</v>
      </c>
      <c r="D25" s="26">
        <f>'[1]JANAR 2025'!$L$23</f>
        <v>816.72</v>
      </c>
      <c r="E25" s="26">
        <f>'[1]SHKURT 2025'!$L$23</f>
        <v>730.82</v>
      </c>
      <c r="F25" s="26">
        <f>'[1]MARS 2025'!$L$23</f>
        <v>503.82</v>
      </c>
      <c r="G25" s="26"/>
      <c r="H25" s="26"/>
      <c r="I25" s="26"/>
      <c r="J25" s="26"/>
      <c r="K25" s="26"/>
      <c r="L25" s="26"/>
      <c r="M25" s="26"/>
      <c r="N25" s="26"/>
      <c r="O25" s="26"/>
      <c r="P25" s="26">
        <f t="shared" si="0"/>
        <v>2051.36</v>
      </c>
      <c r="Q25" s="26">
        <f>P25/P34*100</f>
        <v>0.69953668857413409</v>
      </c>
      <c r="R25" s="92"/>
      <c r="T25" s="92"/>
    </row>
    <row r="26" spans="1:21" s="86" customFormat="1" x14ac:dyDescent="0.25">
      <c r="A26" s="103">
        <f t="shared" si="1"/>
        <v>23</v>
      </c>
      <c r="B26" s="104">
        <v>50409</v>
      </c>
      <c r="C26" s="103" t="s">
        <v>210</v>
      </c>
      <c r="D26" s="26">
        <f>'[1]JANAR 2025'!$L$24</f>
        <v>3630</v>
      </c>
      <c r="E26" s="26">
        <f>'[1]SHKURT 2025'!$L$24</f>
        <v>3410</v>
      </c>
      <c r="F26" s="26">
        <f>'[1]MARS 2025'!$L$24</f>
        <v>2766</v>
      </c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0"/>
        <v>9806</v>
      </c>
      <c r="Q26" s="26">
        <f>P26/P34*100</f>
        <v>3.3439556041640466</v>
      </c>
      <c r="R26" s="92"/>
      <c r="U26" s="92"/>
    </row>
    <row r="27" spans="1:21" s="86" customFormat="1" x14ac:dyDescent="0.25">
      <c r="A27" s="103">
        <f t="shared" si="1"/>
        <v>24</v>
      </c>
      <c r="B27" s="104">
        <v>50409</v>
      </c>
      <c r="C27" s="103" t="s">
        <v>209</v>
      </c>
      <c r="D27" s="26">
        <f>'[1]JANAR 2025'!$L$25</f>
        <v>2374</v>
      </c>
      <c r="E27" s="26">
        <f>'[1]SHKURT 2025'!$L$25</f>
        <v>2223</v>
      </c>
      <c r="F27" s="26">
        <f>'[1]MARS 2025'!$L$25</f>
        <v>2313</v>
      </c>
      <c r="G27" s="26"/>
      <c r="H27" s="26"/>
      <c r="I27" s="26"/>
      <c r="J27" s="26"/>
      <c r="K27" s="26"/>
      <c r="L27" s="26"/>
      <c r="M27" s="26"/>
      <c r="N27" s="26"/>
      <c r="O27" s="26"/>
      <c r="P27" s="26">
        <f t="shared" si="0"/>
        <v>6910</v>
      </c>
      <c r="Q27" s="26">
        <f>P27/P34*100</f>
        <v>2.3563872348331185</v>
      </c>
      <c r="R27" s="39"/>
      <c r="T27" s="92"/>
    </row>
    <row r="28" spans="1:21" s="86" customFormat="1" x14ac:dyDescent="0.25">
      <c r="A28" s="103">
        <f t="shared" si="1"/>
        <v>25</v>
      </c>
      <c r="B28" s="104">
        <v>50409</v>
      </c>
      <c r="C28" s="103" t="s">
        <v>211</v>
      </c>
      <c r="D28" s="26">
        <f>'[1]JANAR 2025'!$L$26</f>
        <v>1470</v>
      </c>
      <c r="E28" s="26">
        <f>'[1]SHKURT 2025'!$L$26</f>
        <v>14053</v>
      </c>
      <c r="F28" s="26">
        <f>'[1]MARS 2025'!$L$26</f>
        <v>1587</v>
      </c>
      <c r="G28" s="26"/>
      <c r="H28" s="26"/>
      <c r="I28" s="26"/>
      <c r="J28" s="26"/>
      <c r="K28" s="26"/>
      <c r="L28" s="26"/>
      <c r="M28" s="26"/>
      <c r="N28" s="26"/>
      <c r="O28" s="26"/>
      <c r="P28" s="26">
        <f t="shared" si="0"/>
        <v>17110</v>
      </c>
      <c r="Q28" s="26">
        <f>P28/P34*100</f>
        <v>5.8347012428356955</v>
      </c>
      <c r="R28" s="92"/>
    </row>
    <row r="29" spans="1:21" s="86" customFormat="1" x14ac:dyDescent="0.25">
      <c r="A29" s="103">
        <f t="shared" si="1"/>
        <v>26</v>
      </c>
      <c r="B29" s="104">
        <v>50409</v>
      </c>
      <c r="C29" s="103" t="s">
        <v>161</v>
      </c>
      <c r="D29" s="26">
        <f>'[1]JANAR 2025'!$L$27</f>
        <v>0</v>
      </c>
      <c r="E29" s="26">
        <f>'[1]SHKURT 2025'!$L$27</f>
        <v>30</v>
      </c>
      <c r="F29" s="26">
        <f>'[1]MARS 2025'!$L$27</f>
        <v>29</v>
      </c>
      <c r="G29" s="26"/>
      <c r="H29" s="26"/>
      <c r="I29" s="26"/>
      <c r="J29" s="26"/>
      <c r="K29" s="26"/>
      <c r="L29" s="26"/>
      <c r="M29" s="26"/>
      <c r="N29" s="26"/>
      <c r="O29" s="26"/>
      <c r="P29" s="26">
        <f t="shared" si="0"/>
        <v>59</v>
      </c>
      <c r="Q29" s="26">
        <f>P29/P34*100</f>
        <v>2.0119659458054124E-2</v>
      </c>
      <c r="R29" s="92"/>
    </row>
    <row r="30" spans="1:21" x14ac:dyDescent="0.25">
      <c r="A30" s="103">
        <f t="shared" si="1"/>
        <v>27</v>
      </c>
      <c r="B30" s="25">
        <v>50409</v>
      </c>
      <c r="C30" s="24" t="s">
        <v>163</v>
      </c>
      <c r="D30" s="26">
        <f>'[1]JANAR 2025'!$L$30</f>
        <v>0</v>
      </c>
      <c r="E30" s="26">
        <f>'[1]SHKURT 2025'!$L$30</f>
        <v>0</v>
      </c>
      <c r="F30" s="26">
        <f>'[1]MARS 2025'!$L$30</f>
        <v>0</v>
      </c>
      <c r="G30" s="26"/>
      <c r="H30" s="26"/>
      <c r="I30" s="26"/>
      <c r="J30" s="26"/>
      <c r="K30" s="26"/>
      <c r="L30" s="26"/>
      <c r="M30" s="26"/>
      <c r="N30" s="26"/>
      <c r="O30" s="26"/>
      <c r="P30" s="26">
        <f t="shared" si="0"/>
        <v>0</v>
      </c>
      <c r="Q30" s="26">
        <f>P30/P34*100</f>
        <v>0</v>
      </c>
      <c r="R30" s="9"/>
    </row>
    <row r="31" spans="1:21" x14ac:dyDescent="0.25">
      <c r="A31" s="103">
        <f t="shared" si="1"/>
        <v>28</v>
      </c>
      <c r="B31" s="25">
        <v>55600</v>
      </c>
      <c r="C31" s="24" t="s">
        <v>164</v>
      </c>
      <c r="D31" s="26">
        <f>'[1]JANAR 2025'!$L$29</f>
        <v>199.98</v>
      </c>
      <c r="E31" s="26">
        <f>'[1]SHKURT 2025'!$L$29</f>
        <v>11802</v>
      </c>
      <c r="F31" s="26">
        <f>'[1]MARS 2025'!$L$29</f>
        <v>0</v>
      </c>
      <c r="G31" s="26"/>
      <c r="H31" s="26"/>
      <c r="I31" s="26"/>
      <c r="J31" s="26"/>
      <c r="K31" s="39"/>
      <c r="L31" s="26"/>
      <c r="M31" s="26"/>
      <c r="N31" s="26"/>
      <c r="O31" s="26"/>
      <c r="P31" s="26">
        <f t="shared" si="0"/>
        <v>12001.98</v>
      </c>
      <c r="Q31" s="26">
        <f>P31/P34*100</f>
        <v>4.0928093291928214</v>
      </c>
      <c r="R31" s="9"/>
    </row>
    <row r="32" spans="1:21" x14ac:dyDescent="0.25">
      <c r="A32" s="103">
        <f t="shared" si="1"/>
        <v>29</v>
      </c>
      <c r="B32" s="27">
        <v>50504</v>
      </c>
      <c r="C32" s="24" t="s">
        <v>49</v>
      </c>
      <c r="D32" s="10">
        <f>'[1]JANAR 2025'!$L$28</f>
        <v>3082</v>
      </c>
      <c r="E32" s="10">
        <f>'[1]SHKURT 2025'!$L$28</f>
        <v>3106</v>
      </c>
      <c r="F32" s="26">
        <f>'[1]MARS 2025'!$L$28</f>
        <v>3095</v>
      </c>
      <c r="G32" s="10"/>
      <c r="H32" s="10"/>
      <c r="I32" s="10"/>
      <c r="J32" s="10"/>
      <c r="K32" s="26"/>
      <c r="L32" s="26"/>
      <c r="M32" s="10"/>
      <c r="N32" s="10"/>
      <c r="O32" s="10"/>
      <c r="P32" s="26">
        <f t="shared" si="0"/>
        <v>9283</v>
      </c>
      <c r="Q32" s="26">
        <f>P32/P34*100</f>
        <v>3.1656067584596008</v>
      </c>
      <c r="R32" s="9"/>
    </row>
    <row r="33" spans="1:20" x14ac:dyDescent="0.25">
      <c r="A33" s="28"/>
      <c r="B33" s="29"/>
      <c r="C33" s="56" t="s">
        <v>50</v>
      </c>
      <c r="D33" s="57">
        <f>SUM(D4:D32)</f>
        <v>84908.309999999983</v>
      </c>
      <c r="E33" s="57">
        <f t="shared" ref="E33:Q33" si="2">SUM(E4:E32)</f>
        <v>149589.83000000002</v>
      </c>
      <c r="F33" s="57">
        <f t="shared" si="2"/>
        <v>70749.359999999986</v>
      </c>
      <c r="G33" s="57">
        <f>SUM(G4:G32)</f>
        <v>0</v>
      </c>
      <c r="H33" s="57">
        <f t="shared" si="2"/>
        <v>0</v>
      </c>
      <c r="I33" s="57">
        <f t="shared" si="2"/>
        <v>0</v>
      </c>
      <c r="J33" s="57">
        <f t="shared" si="2"/>
        <v>0</v>
      </c>
      <c r="K33" s="57">
        <f t="shared" si="2"/>
        <v>0</v>
      </c>
      <c r="L33" s="57">
        <f t="shared" si="2"/>
        <v>0</v>
      </c>
      <c r="M33" s="57">
        <f t="shared" si="2"/>
        <v>0</v>
      </c>
      <c r="N33" s="57">
        <f t="shared" si="2"/>
        <v>0</v>
      </c>
      <c r="O33" s="57">
        <f t="shared" si="2"/>
        <v>0</v>
      </c>
      <c r="P33" s="57">
        <f>SUM(P4:P32)</f>
        <v>305247.5</v>
      </c>
      <c r="Q33" s="58">
        <f t="shared" si="2"/>
        <v>104.09280932919283</v>
      </c>
      <c r="R33" s="9"/>
      <c r="S33" s="9"/>
      <c r="T33" s="9"/>
    </row>
    <row r="34" spans="1:20" x14ac:dyDescent="0.25">
      <c r="A34" s="30"/>
      <c r="B34" s="31"/>
      <c r="C34" s="32" t="s">
        <v>51</v>
      </c>
      <c r="D34" s="10">
        <f>D33-D30-D31</f>
        <v>84708.329999999987</v>
      </c>
      <c r="E34" s="10">
        <f>E33-E30-E31</f>
        <v>137787.83000000002</v>
      </c>
      <c r="F34" s="10">
        <f>F33-F30-F31</f>
        <v>70749.359999999986</v>
      </c>
      <c r="G34" s="10">
        <f t="shared" ref="G34" si="3">G33-G30-G31</f>
        <v>0</v>
      </c>
      <c r="H34" s="10">
        <f t="shared" ref="H34:M34" si="4">H33-H30-H31</f>
        <v>0</v>
      </c>
      <c r="I34" s="10">
        <f t="shared" si="4"/>
        <v>0</v>
      </c>
      <c r="J34" s="10">
        <f t="shared" si="4"/>
        <v>0</v>
      </c>
      <c r="K34" s="26">
        <f t="shared" si="4"/>
        <v>0</v>
      </c>
      <c r="L34" s="10">
        <f>L33-L30-L31</f>
        <v>0</v>
      </c>
      <c r="M34" s="10">
        <f t="shared" si="4"/>
        <v>0</v>
      </c>
      <c r="N34" s="10">
        <f>N33-N30-N31</f>
        <v>0</v>
      </c>
      <c r="O34" s="10">
        <f>O33-O30-O31</f>
        <v>0</v>
      </c>
      <c r="P34" s="10">
        <f>P33-P30-P31</f>
        <v>293245.52</v>
      </c>
      <c r="Q34" s="10">
        <f>P34*100/P34</f>
        <v>100</v>
      </c>
      <c r="R34" s="9"/>
      <c r="S34" s="9"/>
      <c r="T34" s="18"/>
    </row>
    <row r="35" spans="1:20" x14ac:dyDescent="0.25">
      <c r="A35" s="145">
        <v>11111</v>
      </c>
      <c r="B35" s="146"/>
      <c r="C35" s="24" t="s">
        <v>52</v>
      </c>
      <c r="D35" s="10">
        <f>'[1]JANAR 2025'!$M$2</f>
        <v>35</v>
      </c>
      <c r="E35" s="10">
        <f>'[1]SHKURT 2025'!$M$2</f>
        <v>38</v>
      </c>
      <c r="F35" s="10">
        <f>'[1]MARS 2025'!$M$2</f>
        <v>33</v>
      </c>
      <c r="G35" s="10"/>
      <c r="H35" s="10"/>
      <c r="I35" s="10"/>
      <c r="J35" s="10"/>
      <c r="K35" s="26"/>
      <c r="L35" s="10"/>
      <c r="M35" s="10"/>
      <c r="N35" s="10"/>
      <c r="O35" s="10"/>
      <c r="P35" s="10">
        <f>D35+E35+F35+G35+H35+I35+J35+K35+L35+M35+N35+O35</f>
        <v>106</v>
      </c>
      <c r="Q35" s="10">
        <f>P35/P34*100</f>
        <v>3.6147184789046397E-2</v>
      </c>
      <c r="R35" s="83"/>
    </row>
    <row r="36" spans="1:20" x14ac:dyDescent="0.25">
      <c r="A36" s="145" t="s">
        <v>53</v>
      </c>
      <c r="B36" s="146"/>
      <c r="C36" s="24" t="s">
        <v>54</v>
      </c>
      <c r="D36" s="10">
        <f>D33-D35</f>
        <v>84873.309999999983</v>
      </c>
      <c r="E36" s="10">
        <f t="shared" ref="E36:O36" si="5">E33-E35</f>
        <v>149551.83000000002</v>
      </c>
      <c r="F36" s="10">
        <f t="shared" si="5"/>
        <v>70716.359999999986</v>
      </c>
      <c r="G36" s="10"/>
      <c r="H36" s="10"/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 t="shared" si="5"/>
        <v>0</v>
      </c>
      <c r="P36" s="10">
        <f t="shared" ref="P36" si="6">P33-P35</f>
        <v>305141.5</v>
      </c>
      <c r="Q36" s="10">
        <f>P36/P34*100</f>
        <v>104.05666214440376</v>
      </c>
      <c r="R36" s="83"/>
    </row>
    <row r="37" spans="1:20" x14ac:dyDescent="0.25">
      <c r="A37" s="33"/>
      <c r="B37" s="34"/>
      <c r="C37" s="59" t="s">
        <v>55</v>
      </c>
      <c r="D37" s="57">
        <f>D35+D36</f>
        <v>84908.309999999983</v>
      </c>
      <c r="E37" s="57">
        <f>E35+E36</f>
        <v>149589.83000000002</v>
      </c>
      <c r="F37" s="57">
        <f>F35+F36</f>
        <v>70749.359999999986</v>
      </c>
      <c r="G37" s="57">
        <f>G35+G36</f>
        <v>0</v>
      </c>
      <c r="H37" s="57">
        <f t="shared" ref="H37:O37" si="7">H35+H36</f>
        <v>0</v>
      </c>
      <c r="I37" s="57">
        <f t="shared" si="7"/>
        <v>0</v>
      </c>
      <c r="J37" s="57">
        <f t="shared" si="7"/>
        <v>0</v>
      </c>
      <c r="K37" s="57">
        <f t="shared" si="7"/>
        <v>0</v>
      </c>
      <c r="L37" s="57">
        <f t="shared" si="7"/>
        <v>0</v>
      </c>
      <c r="M37" s="57">
        <f>M35+M36</f>
        <v>0</v>
      </c>
      <c r="N37" s="57">
        <f t="shared" si="7"/>
        <v>0</v>
      </c>
      <c r="O37" s="57">
        <f t="shared" si="7"/>
        <v>0</v>
      </c>
      <c r="P37" s="57">
        <f>P35+P36</f>
        <v>305247.5</v>
      </c>
      <c r="Q37" s="58">
        <f>SUM(Q35:Q36)</f>
        <v>104.0928093291928</v>
      </c>
      <c r="R37" s="82"/>
    </row>
    <row r="38" spans="1:20" x14ac:dyDescent="0.25">
      <c r="A38" s="33"/>
      <c r="B38" s="34"/>
      <c r="C38" s="137"/>
      <c r="D38" s="138"/>
      <c r="E38" s="138"/>
      <c r="F38" s="1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9"/>
    </row>
    <row r="39" spans="1:20" x14ac:dyDescent="0.25">
      <c r="A39" s="33"/>
      <c r="B39" s="34"/>
      <c r="C39" s="137"/>
      <c r="D39" s="139"/>
      <c r="E39" s="140"/>
      <c r="F39" s="141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9"/>
    </row>
    <row r="40" spans="1:20" x14ac:dyDescent="0.25">
      <c r="A40" s="33"/>
      <c r="B40" s="34"/>
      <c r="C40" s="137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0"/>
      <c r="R40" s="9"/>
    </row>
    <row r="41" spans="1:20" x14ac:dyDescent="0.25">
      <c r="B41" s="16"/>
      <c r="C41" s="142"/>
      <c r="D41" s="78"/>
      <c r="E41" s="78"/>
      <c r="F41" s="143"/>
      <c r="G41" s="143"/>
      <c r="H41" s="143"/>
      <c r="I41" s="143"/>
      <c r="J41" s="143"/>
      <c r="K41" s="144"/>
      <c r="L41" s="144"/>
      <c r="M41" s="144"/>
      <c r="N41" s="143"/>
      <c r="O41" s="144"/>
      <c r="P41" s="144"/>
      <c r="Q41" s="40"/>
      <c r="R41" s="83"/>
    </row>
    <row r="42" spans="1:20" x14ac:dyDescent="0.25">
      <c r="B42" s="16"/>
      <c r="D42" s="9"/>
      <c r="E42" s="9"/>
      <c r="F42" s="9"/>
      <c r="G42" s="9"/>
      <c r="H42" s="9"/>
      <c r="I42" s="9"/>
      <c r="J42" s="9"/>
      <c r="K42" s="92"/>
      <c r="L42" s="9"/>
      <c r="M42" s="9"/>
      <c r="N42" s="9"/>
      <c r="O42" s="9"/>
      <c r="P42" s="92"/>
      <c r="Q42" s="82">
        <f>P42/P34*100</f>
        <v>0</v>
      </c>
      <c r="R42" s="82"/>
    </row>
    <row r="43" spans="1:20" x14ac:dyDescent="0.25">
      <c r="B43" s="16"/>
      <c r="D43" s="9"/>
      <c r="E43" s="9"/>
      <c r="F43" s="82"/>
      <c r="G43" s="82"/>
      <c r="H43" s="82"/>
      <c r="I43" s="82"/>
      <c r="J43" s="9"/>
      <c r="K43" s="92"/>
      <c r="L43" s="9"/>
      <c r="M43" s="9"/>
      <c r="O43" s="9"/>
      <c r="P43" s="9">
        <f>P38+P39</f>
        <v>0</v>
      </c>
      <c r="Q43" s="9"/>
    </row>
    <row r="44" spans="1:20" x14ac:dyDescent="0.25">
      <c r="B44" s="16"/>
      <c r="D44" s="9"/>
      <c r="E44" s="9"/>
      <c r="F44" s="9"/>
      <c r="G44" s="9"/>
      <c r="H44" s="9"/>
      <c r="I44" s="9"/>
      <c r="J44" s="9"/>
      <c r="L44" s="9"/>
      <c r="M44" s="9"/>
      <c r="O44" s="9"/>
      <c r="P44" s="9"/>
    </row>
    <row r="45" spans="1:20" x14ac:dyDescent="0.25">
      <c r="B45" s="16"/>
      <c r="D45" s="82"/>
      <c r="E45" s="82"/>
      <c r="F45" s="82"/>
      <c r="G45" s="82"/>
      <c r="H45" s="82"/>
      <c r="I45" s="82"/>
      <c r="J45" s="82"/>
      <c r="K45" s="39"/>
      <c r="L45" s="82"/>
      <c r="M45" s="82"/>
      <c r="N45" s="82"/>
      <c r="O45" s="82"/>
      <c r="P45" s="9"/>
      <c r="Q45" s="112"/>
    </row>
    <row r="46" spans="1:20" x14ac:dyDescent="0.25">
      <c r="B46" s="16"/>
      <c r="D46" s="82"/>
      <c r="E46" s="82"/>
      <c r="F46" s="82"/>
      <c r="G46" s="82"/>
      <c r="H46" s="82"/>
      <c r="I46" s="82"/>
      <c r="J46" s="82"/>
      <c r="K46" s="39"/>
      <c r="L46" s="82"/>
      <c r="M46" s="82"/>
      <c r="N46" s="82"/>
      <c r="O46" s="82"/>
      <c r="P46" s="9"/>
    </row>
    <row r="47" spans="1:20" x14ac:dyDescent="0.25">
      <c r="B47" s="16"/>
      <c r="D47" s="82"/>
      <c r="E47" s="82"/>
      <c r="F47" s="82"/>
      <c r="G47" s="82"/>
      <c r="H47" s="82"/>
      <c r="I47" s="82"/>
      <c r="J47" s="82"/>
      <c r="K47" s="39"/>
      <c r="L47" s="82"/>
      <c r="M47" s="82"/>
      <c r="N47" s="82"/>
      <c r="O47" s="82"/>
      <c r="P47" s="9"/>
    </row>
    <row r="48" spans="1:20" x14ac:dyDescent="0.25">
      <c r="B48" s="16"/>
      <c r="D48" s="82"/>
      <c r="E48" s="82"/>
      <c r="F48" s="82"/>
      <c r="G48" s="82"/>
      <c r="H48" s="82"/>
      <c r="I48" s="82"/>
      <c r="J48" s="82" t="s">
        <v>129</v>
      </c>
      <c r="K48" s="39"/>
      <c r="L48" s="82"/>
      <c r="M48" s="82"/>
      <c r="N48" s="82"/>
      <c r="O48" s="82"/>
    </row>
    <row r="49" spans="2:15" x14ac:dyDescent="0.25">
      <c r="B49" s="16"/>
      <c r="D49" s="82"/>
      <c r="E49" s="82"/>
      <c r="F49" s="82"/>
      <c r="G49" s="82"/>
      <c r="H49" s="82"/>
      <c r="I49" s="82"/>
      <c r="J49" s="82"/>
      <c r="K49" s="39"/>
      <c r="L49" s="82"/>
      <c r="M49" s="82"/>
      <c r="N49" s="82"/>
      <c r="O49" s="82"/>
    </row>
    <row r="50" spans="2:15" x14ac:dyDescent="0.25">
      <c r="B50" s="16"/>
      <c r="D50" s="82"/>
      <c r="E50" s="82"/>
      <c r="F50" s="82"/>
      <c r="G50" s="82"/>
      <c r="H50" s="82"/>
      <c r="I50" s="82"/>
      <c r="J50" s="82"/>
      <c r="K50" s="39"/>
      <c r="L50" s="82"/>
      <c r="M50" s="82"/>
      <c r="N50" s="82"/>
      <c r="O50" s="82"/>
    </row>
    <row r="51" spans="2:15" x14ac:dyDescent="0.25">
      <c r="B51" s="16"/>
      <c r="D51" s="82"/>
      <c r="E51" s="82"/>
      <c r="F51" s="82"/>
      <c r="G51" s="82"/>
      <c r="H51" s="82"/>
      <c r="I51" s="82"/>
      <c r="J51" s="82"/>
      <c r="K51" s="39"/>
      <c r="L51" s="82"/>
      <c r="M51" s="82"/>
      <c r="N51" s="82"/>
      <c r="O51" s="82"/>
    </row>
    <row r="52" spans="2:15" x14ac:dyDescent="0.25">
      <c r="B52" s="16"/>
    </row>
    <row r="53" spans="2:15" x14ac:dyDescent="0.25">
      <c r="B53" s="16"/>
    </row>
    <row r="54" spans="2:15" x14ac:dyDescent="0.25">
      <c r="B54" s="16"/>
    </row>
    <row r="55" spans="2:15" x14ac:dyDescent="0.25">
      <c r="B55" s="16"/>
    </row>
    <row r="56" spans="2:15" x14ac:dyDescent="0.25">
      <c r="B56" s="16"/>
    </row>
    <row r="57" spans="2:15" x14ac:dyDescent="0.25">
      <c r="B57" s="16"/>
    </row>
    <row r="58" spans="2:15" x14ac:dyDescent="0.25">
      <c r="B58" s="16"/>
    </row>
    <row r="59" spans="2:15" x14ac:dyDescent="0.25">
      <c r="B59" s="16"/>
    </row>
    <row r="60" spans="2:15" x14ac:dyDescent="0.25">
      <c r="B60" s="16"/>
    </row>
    <row r="61" spans="2:15" x14ac:dyDescent="0.25">
      <c r="B61" s="16"/>
    </row>
    <row r="62" spans="2:15" x14ac:dyDescent="0.25">
      <c r="B62" s="16"/>
    </row>
    <row r="63" spans="2:15" x14ac:dyDescent="0.25">
      <c r="B63" s="16"/>
    </row>
    <row r="64" spans="2:15" x14ac:dyDescent="0.25">
      <c r="B64" s="16"/>
    </row>
    <row r="65" spans="2:2" x14ac:dyDescent="0.25">
      <c r="B65" s="16"/>
    </row>
    <row r="66" spans="2:2" x14ac:dyDescent="0.25">
      <c r="B66" s="16"/>
    </row>
    <row r="67" spans="2:2" x14ac:dyDescent="0.25">
      <c r="B67" s="16"/>
    </row>
    <row r="68" spans="2:2" x14ac:dyDescent="0.25">
      <c r="B68" s="16"/>
    </row>
    <row r="69" spans="2:2" x14ac:dyDescent="0.25">
      <c r="B69" s="16"/>
    </row>
    <row r="70" spans="2:2" x14ac:dyDescent="0.25">
      <c r="B70" s="16"/>
    </row>
    <row r="71" spans="2:2" x14ac:dyDescent="0.25">
      <c r="B71" s="16"/>
    </row>
    <row r="72" spans="2:2" x14ac:dyDescent="0.25">
      <c r="B72" s="16"/>
    </row>
  </sheetData>
  <mergeCells count="2">
    <mergeCell ref="A35:B35"/>
    <mergeCell ref="A36:B36"/>
  </mergeCells>
  <pageMargins left="0.25" right="0" top="0.75" bottom="0" header="0.3" footer="0.3"/>
  <pageSetup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0"/>
  <sheetViews>
    <sheetView view="pageBreakPreview" topLeftCell="D31" zoomScale="110" zoomScaleNormal="100" zoomScaleSheetLayoutView="110" workbookViewId="0">
      <selection activeCell="J63" sqref="J63"/>
    </sheetView>
  </sheetViews>
  <sheetFormatPr defaultRowHeight="15.75" x14ac:dyDescent="0.25"/>
  <cols>
    <col min="1" max="1" width="3.5703125" style="86" customWidth="1"/>
    <col min="2" max="2" width="21" style="86" customWidth="1"/>
    <col min="3" max="3" width="12.140625" style="86" customWidth="1"/>
    <col min="4" max="4" width="11.42578125" style="86" customWidth="1"/>
    <col min="5" max="5" width="16.42578125" style="86" customWidth="1"/>
    <col min="6" max="6" width="13" style="39" customWidth="1"/>
    <col min="7" max="7" width="14.85546875" style="86" customWidth="1"/>
    <col min="8" max="8" width="14.28515625" style="86" customWidth="1"/>
    <col min="9" max="9" width="13.140625" style="39" customWidth="1"/>
    <col min="10" max="10" width="13.7109375" style="86" customWidth="1"/>
    <col min="11" max="11" width="15.42578125" style="86" customWidth="1"/>
    <col min="12" max="12" width="12.42578125" style="86" customWidth="1"/>
    <col min="13" max="13" width="14.85546875" style="86" customWidth="1"/>
    <col min="14" max="14" width="13.85546875" style="86" customWidth="1"/>
    <col min="15" max="15" width="16.7109375" style="86" customWidth="1"/>
    <col min="16" max="16" width="15" style="86" customWidth="1"/>
    <col min="17" max="17" width="7.85546875" style="39" customWidth="1"/>
    <col min="18" max="18" width="17" style="86" customWidth="1"/>
    <col min="19" max="19" width="15.5703125" style="86" customWidth="1"/>
    <col min="20" max="20" width="9.85546875" style="86" customWidth="1"/>
    <col min="21" max="21" width="11.85546875" style="86" bestFit="1" customWidth="1"/>
    <col min="22" max="22" width="11.7109375" style="86" customWidth="1"/>
    <col min="23" max="16384" width="9.140625" style="86"/>
  </cols>
  <sheetData>
    <row r="1" spans="1:22" x14ac:dyDescent="0.25">
      <c r="A1" s="87" t="s">
        <v>244</v>
      </c>
    </row>
    <row r="2" spans="1:22" x14ac:dyDescent="0.25">
      <c r="C2" s="88" t="s">
        <v>56</v>
      </c>
      <c r="D2" s="88" t="s">
        <v>57</v>
      </c>
      <c r="E2" s="88" t="s">
        <v>58</v>
      </c>
      <c r="F2" s="38" t="s">
        <v>59</v>
      </c>
      <c r="G2" s="88" t="s">
        <v>60</v>
      </c>
      <c r="H2" s="88" t="s">
        <v>61</v>
      </c>
      <c r="I2" s="38" t="s">
        <v>62</v>
      </c>
      <c r="J2" s="88" t="s">
        <v>63</v>
      </c>
      <c r="K2" s="88" t="s">
        <v>64</v>
      </c>
      <c r="L2" s="88" t="s">
        <v>65</v>
      </c>
      <c r="M2" s="88" t="s">
        <v>66</v>
      </c>
      <c r="N2" s="88" t="s">
        <v>67</v>
      </c>
      <c r="O2" s="88" t="s">
        <v>199</v>
      </c>
      <c r="P2" s="88" t="s">
        <v>15</v>
      </c>
    </row>
    <row r="3" spans="1:22" x14ac:dyDescent="0.25">
      <c r="C3" s="89" t="s">
        <v>68</v>
      </c>
      <c r="D3" s="89" t="s">
        <v>69</v>
      </c>
      <c r="E3" s="89"/>
      <c r="F3" s="80" t="s">
        <v>70</v>
      </c>
      <c r="G3" s="89" t="s">
        <v>71</v>
      </c>
      <c r="H3" s="89" t="s">
        <v>72</v>
      </c>
      <c r="I3" s="80" t="s">
        <v>73</v>
      </c>
      <c r="J3" s="89" t="s">
        <v>74</v>
      </c>
      <c r="K3" s="89" t="s">
        <v>75</v>
      </c>
      <c r="L3" s="89" t="s">
        <v>76</v>
      </c>
      <c r="M3" s="89" t="s">
        <v>77</v>
      </c>
      <c r="N3" s="89" t="s">
        <v>78</v>
      </c>
      <c r="O3" s="89" t="s">
        <v>200</v>
      </c>
      <c r="P3" s="110"/>
    </row>
    <row r="4" spans="1:22" x14ac:dyDescent="0.25">
      <c r="A4" s="90">
        <v>1</v>
      </c>
      <c r="B4" s="91" t="s">
        <v>79</v>
      </c>
      <c r="C4" s="60"/>
      <c r="D4" s="60"/>
      <c r="E4" s="60">
        <v>4200</v>
      </c>
      <c r="F4" s="60"/>
      <c r="G4" s="60"/>
      <c r="H4" s="60"/>
      <c r="I4" s="60"/>
      <c r="J4" s="60"/>
      <c r="K4" s="60"/>
      <c r="L4" s="60"/>
      <c r="M4" s="60"/>
      <c r="N4" s="60">
        <v>46000</v>
      </c>
      <c r="O4" s="60"/>
      <c r="P4" s="96">
        <f>SUM(C4:O4)</f>
        <v>50200</v>
      </c>
    </row>
    <row r="5" spans="1:22" x14ac:dyDescent="0.25">
      <c r="A5" s="90">
        <v>2</v>
      </c>
      <c r="B5" s="91" t="s">
        <v>80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84"/>
    </row>
    <row r="6" spans="1:22" x14ac:dyDescent="0.25">
      <c r="A6" s="90">
        <v>3</v>
      </c>
      <c r="B6" s="91" t="s">
        <v>81</v>
      </c>
      <c r="C6" s="60">
        <v>95000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>
        <v>23283</v>
      </c>
      <c r="O6" s="60"/>
      <c r="P6" s="96">
        <f>SUM(C6:O6)</f>
        <v>118283</v>
      </c>
    </row>
    <row r="7" spans="1:22" x14ac:dyDescent="0.25">
      <c r="A7" s="90">
        <v>4</v>
      </c>
      <c r="B7" s="91" t="s">
        <v>82</v>
      </c>
      <c r="C7" s="60"/>
      <c r="D7" s="60"/>
      <c r="E7" s="60"/>
      <c r="F7" s="60"/>
      <c r="G7" s="60">
        <v>230000</v>
      </c>
      <c r="H7" s="60"/>
      <c r="I7" s="60">
        <v>70000</v>
      </c>
      <c r="J7" s="60">
        <v>12000</v>
      </c>
      <c r="K7" s="60">
        <v>750021</v>
      </c>
      <c r="L7" s="60">
        <v>10000</v>
      </c>
      <c r="M7" s="60">
        <v>50000</v>
      </c>
      <c r="N7" s="60">
        <v>90000</v>
      </c>
      <c r="O7" s="60">
        <v>50000</v>
      </c>
      <c r="P7" s="96">
        <f>SUM(C7:O7)</f>
        <v>1262021</v>
      </c>
      <c r="R7" s="92"/>
    </row>
    <row r="8" spans="1:22" x14ac:dyDescent="0.25">
      <c r="A8" s="90">
        <v>5</v>
      </c>
      <c r="B8" s="91" t="s">
        <v>83</v>
      </c>
      <c r="C8" s="60"/>
      <c r="D8" s="60"/>
      <c r="E8" s="60"/>
      <c r="F8" s="60"/>
      <c r="G8" s="60"/>
      <c r="H8" s="60"/>
      <c r="I8" s="60"/>
      <c r="J8" s="60"/>
      <c r="K8" s="60"/>
      <c r="L8" s="60">
        <v>39000</v>
      </c>
      <c r="M8" s="60"/>
      <c r="N8" s="60">
        <v>26000</v>
      </c>
      <c r="O8" s="60"/>
      <c r="P8" s="96">
        <f>SUM(C8:O8)</f>
        <v>65000</v>
      </c>
      <c r="R8" s="92"/>
    </row>
    <row r="9" spans="1:22" x14ac:dyDescent="0.25">
      <c r="A9" s="84">
        <v>6</v>
      </c>
      <c r="B9" s="91" t="s">
        <v>154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96"/>
    </row>
    <row r="10" spans="1:22" x14ac:dyDescent="0.25">
      <c r="B10" s="91" t="s">
        <v>53</v>
      </c>
      <c r="C10" s="60">
        <f>SUM(C4:C8)</f>
        <v>95000</v>
      </c>
      <c r="D10" s="60">
        <f>SUM(D4:D8)</f>
        <v>0</v>
      </c>
      <c r="E10" s="60">
        <f>SUM(E4:E9)</f>
        <v>4200</v>
      </c>
      <c r="F10" s="60">
        <f>SUM(F4:F9)</f>
        <v>0</v>
      </c>
      <c r="G10" s="60">
        <f>SUM(G4:G8)</f>
        <v>230000</v>
      </c>
      <c r="H10" s="60"/>
      <c r="I10" s="60">
        <f>SUM(I4:I9)</f>
        <v>70000</v>
      </c>
      <c r="J10" s="60"/>
      <c r="K10" s="60">
        <f>SUM(K4:K9)</f>
        <v>750021</v>
      </c>
      <c r="L10" s="60">
        <f>SUM(L4:L8)</f>
        <v>49000</v>
      </c>
      <c r="M10" s="60">
        <f>SUM(M4:M8)</f>
        <v>50000</v>
      </c>
      <c r="N10" s="60">
        <f>SUM(N4:N9)</f>
        <v>185283</v>
      </c>
      <c r="O10" s="60">
        <f>SUM(O4:O9)</f>
        <v>50000</v>
      </c>
      <c r="P10" s="96">
        <f>SUM(P4:P9)</f>
        <v>1495504</v>
      </c>
      <c r="R10" s="92"/>
    </row>
    <row r="11" spans="1:22" x14ac:dyDescent="0.25">
      <c r="D11" s="92"/>
      <c r="O11" s="92"/>
      <c r="P11" s="92"/>
    </row>
    <row r="12" spans="1:22" x14ac:dyDescent="0.25">
      <c r="F12" s="38" t="s">
        <v>3</v>
      </c>
      <c r="G12" s="88" t="s">
        <v>4</v>
      </c>
      <c r="H12" s="88" t="s">
        <v>5</v>
      </c>
      <c r="I12" s="38" t="s">
        <v>6</v>
      </c>
      <c r="J12" s="88" t="s">
        <v>7</v>
      </c>
      <c r="K12" s="88" t="s">
        <v>8</v>
      </c>
      <c r="L12" s="88" t="s">
        <v>9</v>
      </c>
      <c r="M12" s="88" t="s">
        <v>10</v>
      </c>
      <c r="N12" s="88" t="s">
        <v>11</v>
      </c>
      <c r="O12" s="88" t="s">
        <v>12</v>
      </c>
      <c r="P12" s="88" t="s">
        <v>13</v>
      </c>
      <c r="Q12" s="38" t="s">
        <v>14</v>
      </c>
      <c r="R12" s="88" t="s">
        <v>84</v>
      </c>
      <c r="S12" s="88" t="s">
        <v>15</v>
      </c>
    </row>
    <row r="13" spans="1:22" x14ac:dyDescent="0.25">
      <c r="E13" s="93" t="s">
        <v>197</v>
      </c>
      <c r="F13" s="38" t="s">
        <v>19</v>
      </c>
      <c r="G13" s="88" t="s">
        <v>20</v>
      </c>
      <c r="H13" s="88" t="s">
        <v>21</v>
      </c>
      <c r="I13" s="38" t="s">
        <v>22</v>
      </c>
      <c r="J13" s="88" t="s">
        <v>23</v>
      </c>
      <c r="K13" s="88" t="s">
        <v>24</v>
      </c>
      <c r="L13" s="88" t="s">
        <v>25</v>
      </c>
      <c r="M13" s="88" t="s">
        <v>26</v>
      </c>
      <c r="N13" s="88" t="s">
        <v>27</v>
      </c>
      <c r="O13" s="88" t="s">
        <v>28</v>
      </c>
      <c r="P13" s="88" t="s">
        <v>29</v>
      </c>
      <c r="Q13" s="38" t="s">
        <v>30</v>
      </c>
      <c r="R13" s="88" t="s">
        <v>85</v>
      </c>
      <c r="S13" s="88" t="s">
        <v>86</v>
      </c>
      <c r="T13" s="93" t="s">
        <v>87</v>
      </c>
    </row>
    <row r="14" spans="1:22" x14ac:dyDescent="0.25">
      <c r="A14" s="84">
        <v>1</v>
      </c>
      <c r="B14" s="84" t="s">
        <v>198</v>
      </c>
      <c r="C14" s="85">
        <v>16018</v>
      </c>
      <c r="D14" s="85">
        <v>200</v>
      </c>
      <c r="E14" s="36">
        <v>95000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18">
        <f>F14+G14+H14+I14+J14+K14+L14+M14+N14+O14+P14+Q14</f>
        <v>0</v>
      </c>
      <c r="S14" s="26">
        <f>E14-R14</f>
        <v>95000</v>
      </c>
      <c r="T14" s="26">
        <f t="shared" ref="T14:T55" si="0">S14/E14*100</f>
        <v>100</v>
      </c>
      <c r="U14" s="39"/>
      <c r="V14" s="40"/>
    </row>
    <row r="15" spans="1:22" x14ac:dyDescent="0.25">
      <c r="A15" s="84">
        <v>2</v>
      </c>
      <c r="B15" s="84" t="s">
        <v>213</v>
      </c>
      <c r="C15" s="85">
        <v>16635</v>
      </c>
      <c r="D15" s="94" t="s">
        <v>131</v>
      </c>
      <c r="E15" s="36">
        <v>4200</v>
      </c>
      <c r="F15" s="26"/>
      <c r="G15" s="26">
        <v>4000</v>
      </c>
      <c r="H15" s="26"/>
      <c r="I15" s="26">
        <v>200</v>
      </c>
      <c r="J15" s="26"/>
      <c r="K15" s="26"/>
      <c r="L15" s="26"/>
      <c r="M15" s="26"/>
      <c r="N15" s="26"/>
      <c r="O15" s="26"/>
      <c r="P15" s="26"/>
      <c r="Q15" s="26"/>
      <c r="R15" s="119">
        <f>F15+G15+H15+I15+J15+K15+L15+M15+N15+O15+P15+Q15</f>
        <v>4200</v>
      </c>
      <c r="S15" s="26">
        <f>E15-R15</f>
        <v>0</v>
      </c>
      <c r="T15" s="26">
        <f t="shared" si="0"/>
        <v>0</v>
      </c>
      <c r="U15" s="39"/>
      <c r="V15" s="40"/>
    </row>
    <row r="16" spans="1:22" x14ac:dyDescent="0.25">
      <c r="A16" s="84">
        <v>3</v>
      </c>
      <c r="B16" s="84" t="s">
        <v>88</v>
      </c>
      <c r="C16" s="85">
        <v>74050</v>
      </c>
      <c r="D16" s="94" t="s">
        <v>130</v>
      </c>
      <c r="E16" s="36">
        <v>39000</v>
      </c>
      <c r="F16" s="26">
        <v>3735</v>
      </c>
      <c r="G16" s="26">
        <v>3470</v>
      </c>
      <c r="H16" s="124">
        <v>2856</v>
      </c>
      <c r="I16" s="26">
        <v>3551</v>
      </c>
      <c r="J16" s="26"/>
      <c r="K16" s="26"/>
      <c r="L16" s="26"/>
      <c r="M16" s="26"/>
      <c r="N16" s="26"/>
      <c r="O16" s="26"/>
      <c r="P16" s="26"/>
      <c r="Q16" s="26"/>
      <c r="R16" s="119">
        <f>F16+G16+H16+I16+J16+K16+L16+M16+N16+O16+P16+Q16</f>
        <v>13612</v>
      </c>
      <c r="S16" s="26">
        <f t="shared" ref="S16:S52" si="1">E16-R16</f>
        <v>25388</v>
      </c>
      <c r="T16" s="26">
        <f>S16/E16*100</f>
        <v>65.097435897435901</v>
      </c>
      <c r="U16" s="39"/>
      <c r="V16" s="40"/>
    </row>
    <row r="17" spans="1:22" x14ac:dyDescent="0.25">
      <c r="A17" s="84">
        <v>4</v>
      </c>
      <c r="B17" s="84" t="s">
        <v>215</v>
      </c>
      <c r="C17" s="85">
        <v>92090</v>
      </c>
      <c r="D17" s="94" t="s">
        <v>214</v>
      </c>
      <c r="E17" s="36">
        <v>23283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119">
        <f t="shared" ref="R17:R52" si="2">F17+G17+H17+I17+J17+K17+L17+M17+N17+O17+P17+Q17</f>
        <v>0</v>
      </c>
      <c r="S17" s="26">
        <f t="shared" si="1"/>
        <v>23283</v>
      </c>
      <c r="T17" s="26">
        <f>S17/E17*100</f>
        <v>100</v>
      </c>
      <c r="U17" s="39"/>
      <c r="V17" s="40"/>
    </row>
    <row r="18" spans="1:22" x14ac:dyDescent="0.25">
      <c r="A18" s="84">
        <v>5</v>
      </c>
      <c r="B18" s="84" t="s">
        <v>89</v>
      </c>
      <c r="C18" s="85">
        <v>92551</v>
      </c>
      <c r="D18" s="94" t="s">
        <v>131</v>
      </c>
      <c r="E18" s="36">
        <v>25000</v>
      </c>
      <c r="F18" s="26">
        <v>2374</v>
      </c>
      <c r="G18" s="26">
        <v>2223</v>
      </c>
      <c r="H18" s="124">
        <v>2313</v>
      </c>
      <c r="I18" s="26">
        <v>2343</v>
      </c>
      <c r="J18" s="26"/>
      <c r="K18" s="26"/>
      <c r="L18" s="26"/>
      <c r="M18" s="26"/>
      <c r="N18" s="26"/>
      <c r="O18" s="26"/>
      <c r="P18" s="26"/>
      <c r="Q18" s="26"/>
      <c r="R18" s="119">
        <f t="shared" si="2"/>
        <v>9253</v>
      </c>
      <c r="S18" s="26">
        <f t="shared" si="1"/>
        <v>15747</v>
      </c>
      <c r="T18" s="26">
        <f>S18/E18*100</f>
        <v>62.988</v>
      </c>
      <c r="U18" s="39"/>
      <c r="V18" s="40"/>
    </row>
    <row r="19" spans="1:22" x14ac:dyDescent="0.25">
      <c r="A19" s="84">
        <v>6</v>
      </c>
      <c r="B19" s="84" t="s">
        <v>90</v>
      </c>
      <c r="C19" s="85">
        <v>94711</v>
      </c>
      <c r="D19" s="94" t="s">
        <v>130</v>
      </c>
      <c r="E19" s="36">
        <v>500</v>
      </c>
      <c r="F19" s="26"/>
      <c r="G19" s="26"/>
      <c r="H19" s="124">
        <v>57</v>
      </c>
      <c r="I19" s="26"/>
      <c r="J19" s="26"/>
      <c r="K19" s="26"/>
      <c r="L19" s="26"/>
      <c r="M19" s="26"/>
      <c r="N19" s="26"/>
      <c r="O19" s="26"/>
      <c r="P19" s="26"/>
      <c r="Q19" s="26"/>
      <c r="R19" s="119">
        <f t="shared" si="2"/>
        <v>57</v>
      </c>
      <c r="S19" s="26">
        <f t="shared" si="1"/>
        <v>443</v>
      </c>
      <c r="T19" s="26">
        <f>S19/E19*100</f>
        <v>88.6</v>
      </c>
      <c r="U19" s="39"/>
      <c r="V19" s="40"/>
    </row>
    <row r="20" spans="1:22" x14ac:dyDescent="0.25">
      <c r="A20" s="84">
        <v>7</v>
      </c>
      <c r="B20" s="84" t="s">
        <v>90</v>
      </c>
      <c r="C20" s="85">
        <v>94712</v>
      </c>
      <c r="D20" s="94" t="s">
        <v>130</v>
      </c>
      <c r="E20" s="36">
        <v>25500</v>
      </c>
      <c r="F20" s="26">
        <v>1470</v>
      </c>
      <c r="G20" s="26">
        <v>13000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119">
        <f t="shared" si="2"/>
        <v>14470</v>
      </c>
      <c r="S20" s="26">
        <f t="shared" si="1"/>
        <v>11030</v>
      </c>
      <c r="T20" s="26">
        <f t="shared" si="0"/>
        <v>43.254901960784316</v>
      </c>
      <c r="U20" s="39"/>
      <c r="V20" s="40"/>
    </row>
    <row r="21" spans="1:22" x14ac:dyDescent="0.25">
      <c r="A21" s="84">
        <v>8</v>
      </c>
      <c r="B21" s="84" t="s">
        <v>90</v>
      </c>
      <c r="C21" s="85">
        <v>94712</v>
      </c>
      <c r="D21" s="94" t="s">
        <v>131</v>
      </c>
      <c r="E21" s="36">
        <v>21000</v>
      </c>
      <c r="F21" s="26"/>
      <c r="G21" s="26">
        <v>1053</v>
      </c>
      <c r="H21" s="124">
        <v>1530</v>
      </c>
      <c r="I21" s="26">
        <v>1650</v>
      </c>
      <c r="J21" s="26"/>
      <c r="K21" s="26"/>
      <c r="L21" s="26"/>
      <c r="M21" s="26"/>
      <c r="N21" s="26"/>
      <c r="O21" s="26"/>
      <c r="P21" s="26"/>
      <c r="Q21" s="26"/>
      <c r="R21" s="120">
        <f>F21+G21+H21+I21+J21+K21+L21+M21+N21+O21+P21+Q21</f>
        <v>4233</v>
      </c>
      <c r="S21" s="26">
        <f>E21-R21</f>
        <v>16767</v>
      </c>
      <c r="T21" s="26">
        <f t="shared" si="0"/>
        <v>79.842857142857142</v>
      </c>
      <c r="U21" s="92"/>
      <c r="V21" s="40"/>
    </row>
    <row r="22" spans="1:22" s="126" customFormat="1" x14ac:dyDescent="0.25">
      <c r="A22" s="127">
        <v>9</v>
      </c>
      <c r="B22" s="127" t="s">
        <v>134</v>
      </c>
      <c r="C22" s="128">
        <v>18018</v>
      </c>
      <c r="D22" s="134" t="s">
        <v>216</v>
      </c>
      <c r="E22" s="131">
        <v>20000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35">
        <f>F22+G22+H22+I22+J22+K22+L22+M22+N22+O22+P22+Q22</f>
        <v>0</v>
      </c>
      <c r="S22" s="124">
        <f>E22-R22</f>
        <v>20000</v>
      </c>
      <c r="T22" s="124">
        <f t="shared" si="0"/>
        <v>100</v>
      </c>
      <c r="U22" s="133"/>
      <c r="V22" s="136"/>
    </row>
    <row r="23" spans="1:22" x14ac:dyDescent="0.25">
      <c r="A23" s="84">
        <v>10</v>
      </c>
      <c r="B23" s="84" t="s">
        <v>134</v>
      </c>
      <c r="C23" s="85">
        <v>18018</v>
      </c>
      <c r="D23" s="85" t="s">
        <v>217</v>
      </c>
      <c r="E23" s="36">
        <v>50000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19"/>
      <c r="S23" s="26">
        <f t="shared" si="1"/>
        <v>50000</v>
      </c>
      <c r="T23" s="26">
        <f t="shared" si="0"/>
        <v>100</v>
      </c>
      <c r="U23" s="92">
        <f>N20+N21</f>
        <v>0</v>
      </c>
      <c r="V23" s="40"/>
    </row>
    <row r="24" spans="1:22" s="126" customFormat="1" x14ac:dyDescent="0.25">
      <c r="A24" s="127">
        <v>11</v>
      </c>
      <c r="B24" s="127" t="s">
        <v>134</v>
      </c>
      <c r="C24" s="128">
        <v>18018</v>
      </c>
      <c r="D24" s="128" t="s">
        <v>218</v>
      </c>
      <c r="E24" s="131">
        <v>30000</v>
      </c>
      <c r="F24" s="124"/>
      <c r="G24" s="124"/>
      <c r="H24" s="124"/>
      <c r="I24" s="124">
        <v>30000</v>
      </c>
      <c r="J24" s="124"/>
      <c r="K24" s="124"/>
      <c r="L24" s="124"/>
      <c r="M24" s="124"/>
      <c r="N24" s="124"/>
      <c r="O24" s="124"/>
      <c r="P24" s="124"/>
      <c r="Q24" s="124"/>
      <c r="R24" s="132">
        <f t="shared" si="2"/>
        <v>30000</v>
      </c>
      <c r="S24" s="124">
        <f t="shared" si="1"/>
        <v>0</v>
      </c>
      <c r="T24" s="124">
        <f t="shared" si="0"/>
        <v>0</v>
      </c>
      <c r="U24" s="133"/>
    </row>
    <row r="25" spans="1:22" s="126" customFormat="1" x14ac:dyDescent="0.25">
      <c r="A25" s="127">
        <f t="shared" ref="A25:A55" si="3">A24+1</f>
        <v>12</v>
      </c>
      <c r="B25" s="127" t="s">
        <v>134</v>
      </c>
      <c r="C25" s="128">
        <v>18018</v>
      </c>
      <c r="D25" s="128" t="s">
        <v>219</v>
      </c>
      <c r="E25" s="131">
        <v>100000</v>
      </c>
      <c r="F25" s="124">
        <v>18154.38</v>
      </c>
      <c r="G25" s="124"/>
      <c r="H25" s="124"/>
      <c r="I25" s="124">
        <f>13023.48-200+432.1</f>
        <v>13255.58</v>
      </c>
      <c r="J25" s="124"/>
      <c r="K25" s="124"/>
      <c r="L25" s="124"/>
      <c r="M25" s="124"/>
      <c r="N25" s="124"/>
      <c r="O25" s="124"/>
      <c r="P25" s="124"/>
      <c r="Q25" s="124"/>
      <c r="R25" s="132">
        <f t="shared" si="2"/>
        <v>31409.96</v>
      </c>
      <c r="S25" s="124">
        <f t="shared" si="1"/>
        <v>68590.040000000008</v>
      </c>
      <c r="T25" s="124">
        <f t="shared" si="0"/>
        <v>68.590040000000002</v>
      </c>
      <c r="U25" s="133"/>
    </row>
    <row r="26" spans="1:22" x14ac:dyDescent="0.25">
      <c r="A26" s="84">
        <f t="shared" si="3"/>
        <v>13</v>
      </c>
      <c r="B26" s="84" t="s">
        <v>134</v>
      </c>
      <c r="C26" s="85">
        <v>18018</v>
      </c>
      <c r="D26" s="85" t="s">
        <v>220</v>
      </c>
      <c r="E26" s="36">
        <v>30000</v>
      </c>
      <c r="F26" s="26">
        <f>6500+440</f>
        <v>6940</v>
      </c>
      <c r="G26" s="26"/>
      <c r="H26" s="26">
        <v>23060</v>
      </c>
      <c r="I26" s="26"/>
      <c r="J26" s="26"/>
      <c r="K26" s="26"/>
      <c r="L26" s="26"/>
      <c r="M26" s="26"/>
      <c r="N26" s="26"/>
      <c r="O26" s="26"/>
      <c r="P26" s="26"/>
      <c r="Q26" s="26"/>
      <c r="R26" s="119">
        <f t="shared" si="2"/>
        <v>30000</v>
      </c>
      <c r="S26" s="26">
        <f t="shared" si="1"/>
        <v>0</v>
      </c>
      <c r="T26" s="26">
        <f t="shared" si="0"/>
        <v>0</v>
      </c>
      <c r="U26" s="92"/>
    </row>
    <row r="27" spans="1:22" s="126" customFormat="1" x14ac:dyDescent="0.25">
      <c r="A27" s="127">
        <f t="shared" si="3"/>
        <v>14</v>
      </c>
      <c r="B27" s="127" t="s">
        <v>135</v>
      </c>
      <c r="C27" s="128">
        <v>47018</v>
      </c>
      <c r="D27" s="128" t="s">
        <v>221</v>
      </c>
      <c r="E27" s="131">
        <v>70000</v>
      </c>
      <c r="F27" s="124"/>
      <c r="G27" s="124"/>
      <c r="H27" s="124"/>
      <c r="I27" s="124">
        <v>40000</v>
      </c>
      <c r="J27" s="124"/>
      <c r="K27" s="124"/>
      <c r="L27" s="124"/>
      <c r="M27" s="124"/>
      <c r="N27" s="124"/>
      <c r="O27" s="124"/>
      <c r="P27" s="124"/>
      <c r="Q27" s="124"/>
      <c r="R27" s="132">
        <f t="shared" si="2"/>
        <v>40000</v>
      </c>
      <c r="S27" s="124">
        <f t="shared" si="1"/>
        <v>30000</v>
      </c>
      <c r="T27" s="124">
        <f t="shared" si="0"/>
        <v>42.857142857142854</v>
      </c>
    </row>
    <row r="28" spans="1:22" x14ac:dyDescent="0.25">
      <c r="A28" s="84">
        <f t="shared" si="3"/>
        <v>15</v>
      </c>
      <c r="B28" s="84" t="s">
        <v>223</v>
      </c>
      <c r="C28" s="85">
        <v>65090</v>
      </c>
      <c r="D28" s="85" t="s">
        <v>222</v>
      </c>
      <c r="E28" s="36">
        <v>12000</v>
      </c>
      <c r="F28" s="26">
        <v>12000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19">
        <f t="shared" si="2"/>
        <v>12000</v>
      </c>
      <c r="S28" s="26">
        <f t="shared" si="1"/>
        <v>0</v>
      </c>
      <c r="T28" s="26">
        <f t="shared" si="0"/>
        <v>0</v>
      </c>
    </row>
    <row r="29" spans="1:22" s="126" customFormat="1" x14ac:dyDescent="0.25">
      <c r="A29" s="127">
        <f t="shared" si="3"/>
        <v>16</v>
      </c>
      <c r="B29" s="127" t="s">
        <v>91</v>
      </c>
      <c r="C29" s="128">
        <v>66395</v>
      </c>
      <c r="D29" s="128" t="s">
        <v>132</v>
      </c>
      <c r="E29" s="129">
        <v>80021</v>
      </c>
      <c r="F29" s="124">
        <f>38664.33-440</f>
        <v>38224.33</v>
      </c>
      <c r="G29" s="124"/>
      <c r="H29" s="124">
        <f>30000+7147.19</f>
        <v>37147.19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30">
        <f t="shared" si="2"/>
        <v>75371.520000000004</v>
      </c>
      <c r="S29" s="124">
        <f t="shared" si="1"/>
        <v>4649.4799999999959</v>
      </c>
      <c r="T29" s="124">
        <f t="shared" si="0"/>
        <v>5.8103247897426868</v>
      </c>
    </row>
    <row r="30" spans="1:22" x14ac:dyDescent="0.25">
      <c r="A30" s="84">
        <f t="shared" si="3"/>
        <v>17</v>
      </c>
      <c r="B30" s="84" t="s">
        <v>91</v>
      </c>
      <c r="C30" s="85">
        <v>66395</v>
      </c>
      <c r="D30" s="85" t="s">
        <v>201</v>
      </c>
      <c r="E30" s="36">
        <v>20000</v>
      </c>
      <c r="F30" s="26"/>
      <c r="G30" s="26"/>
      <c r="H30" s="26">
        <v>20000</v>
      </c>
      <c r="I30" s="26"/>
      <c r="J30" s="26"/>
      <c r="K30" s="26"/>
      <c r="L30" s="26"/>
      <c r="M30" s="26"/>
      <c r="N30" s="26"/>
      <c r="O30" s="26"/>
      <c r="P30" s="26"/>
      <c r="Q30" s="26"/>
      <c r="R30" s="121">
        <f>SUM(F30:Q30)</f>
        <v>20000</v>
      </c>
      <c r="S30" s="26">
        <f t="shared" si="1"/>
        <v>0</v>
      </c>
      <c r="T30" s="26">
        <f t="shared" si="0"/>
        <v>0</v>
      </c>
      <c r="U30" s="92"/>
    </row>
    <row r="31" spans="1:22" s="126" customFormat="1" x14ac:dyDescent="0.25">
      <c r="A31" s="127">
        <f t="shared" si="3"/>
        <v>18</v>
      </c>
      <c r="B31" s="127" t="s">
        <v>91</v>
      </c>
      <c r="C31" s="128">
        <v>66395</v>
      </c>
      <c r="D31" s="128" t="s">
        <v>202</v>
      </c>
      <c r="E31" s="131">
        <v>35000</v>
      </c>
      <c r="F31" s="124"/>
      <c r="G31" s="124">
        <v>14392</v>
      </c>
      <c r="H31" s="124">
        <f>3873+5715</f>
        <v>9588</v>
      </c>
      <c r="I31" s="124">
        <v>11020</v>
      </c>
      <c r="J31" s="124"/>
      <c r="K31" s="124"/>
      <c r="L31" s="124"/>
      <c r="M31" s="124"/>
      <c r="N31" s="124"/>
      <c r="O31" s="124"/>
      <c r="P31" s="124"/>
      <c r="Q31" s="124"/>
      <c r="R31" s="132">
        <f t="shared" si="2"/>
        <v>35000</v>
      </c>
      <c r="S31" s="124">
        <f t="shared" si="1"/>
        <v>0</v>
      </c>
      <c r="T31" s="124">
        <f t="shared" si="0"/>
        <v>0</v>
      </c>
    </row>
    <row r="32" spans="1:22" x14ac:dyDescent="0.25">
      <c r="A32" s="84">
        <f t="shared" si="3"/>
        <v>19</v>
      </c>
      <c r="B32" s="84" t="s">
        <v>91</v>
      </c>
      <c r="C32" s="85">
        <v>66395</v>
      </c>
      <c r="D32" s="85" t="s">
        <v>203</v>
      </c>
      <c r="E32" s="36">
        <v>20000</v>
      </c>
      <c r="F32" s="26"/>
      <c r="G32" s="26"/>
      <c r="H32" s="124">
        <v>20000</v>
      </c>
      <c r="I32" s="26"/>
      <c r="J32" s="26"/>
      <c r="K32" s="26"/>
      <c r="L32" s="26"/>
      <c r="M32" s="26"/>
      <c r="N32" s="26"/>
      <c r="O32" s="26"/>
      <c r="P32" s="26"/>
      <c r="Q32" s="26"/>
      <c r="R32" s="119">
        <f t="shared" si="2"/>
        <v>20000</v>
      </c>
      <c r="S32" s="26">
        <f t="shared" si="1"/>
        <v>0</v>
      </c>
      <c r="T32" s="26">
        <f t="shared" si="0"/>
        <v>0</v>
      </c>
    </row>
    <row r="33" spans="1:20" x14ac:dyDescent="0.25">
      <c r="A33" s="84">
        <f t="shared" si="3"/>
        <v>20</v>
      </c>
      <c r="B33" s="84" t="s">
        <v>91</v>
      </c>
      <c r="C33" s="85">
        <v>66395</v>
      </c>
      <c r="D33" s="85" t="s">
        <v>204</v>
      </c>
      <c r="E33" s="36">
        <v>20000</v>
      </c>
      <c r="F33" s="26"/>
      <c r="G33" s="26"/>
      <c r="H33" s="26">
        <v>20000</v>
      </c>
      <c r="I33" s="26"/>
      <c r="J33" s="26"/>
      <c r="K33" s="26"/>
      <c r="L33" s="26"/>
      <c r="M33" s="26"/>
      <c r="N33" s="26"/>
      <c r="O33" s="26"/>
      <c r="P33" s="26"/>
      <c r="Q33" s="26"/>
      <c r="R33" s="119">
        <f t="shared" si="2"/>
        <v>20000</v>
      </c>
      <c r="S33" s="26">
        <f t="shared" si="1"/>
        <v>0</v>
      </c>
      <c r="T33" s="26">
        <f t="shared" si="0"/>
        <v>0</v>
      </c>
    </row>
    <row r="34" spans="1:20" ht="17.25" customHeight="1" x14ac:dyDescent="0.25">
      <c r="A34" s="84">
        <f t="shared" si="3"/>
        <v>21</v>
      </c>
      <c r="B34" s="84" t="s">
        <v>91</v>
      </c>
      <c r="C34" s="85">
        <v>66395</v>
      </c>
      <c r="D34" s="85" t="s">
        <v>205</v>
      </c>
      <c r="E34" s="36">
        <v>10000</v>
      </c>
      <c r="F34" s="26"/>
      <c r="G34" s="26"/>
      <c r="H34" s="26">
        <v>10000</v>
      </c>
      <c r="I34" s="26"/>
      <c r="J34" s="26"/>
      <c r="K34" s="26"/>
      <c r="L34" s="26"/>
      <c r="M34" s="26"/>
      <c r="N34" s="26"/>
      <c r="O34" s="26"/>
      <c r="P34" s="26"/>
      <c r="Q34" s="26"/>
      <c r="R34" s="121">
        <f t="shared" si="2"/>
        <v>10000</v>
      </c>
      <c r="S34" s="26">
        <f t="shared" si="1"/>
        <v>0</v>
      </c>
      <c r="T34" s="26">
        <f t="shared" si="0"/>
        <v>0</v>
      </c>
    </row>
    <row r="35" spans="1:20" s="126" customFormat="1" x14ac:dyDescent="0.25">
      <c r="A35" s="127">
        <f t="shared" si="3"/>
        <v>22</v>
      </c>
      <c r="B35" s="127" t="s">
        <v>91</v>
      </c>
      <c r="C35" s="128">
        <v>66395</v>
      </c>
      <c r="D35" s="128" t="s">
        <v>224</v>
      </c>
      <c r="E35" s="131">
        <v>125000</v>
      </c>
      <c r="F35" s="124"/>
      <c r="G35" s="124">
        <v>27700</v>
      </c>
      <c r="H35" s="124"/>
      <c r="I35" s="124">
        <f>24217.38</f>
        <v>24217.38</v>
      </c>
      <c r="J35" s="124"/>
      <c r="K35" s="124"/>
      <c r="L35" s="124"/>
      <c r="M35" s="124"/>
      <c r="N35" s="124"/>
      <c r="O35" s="124"/>
      <c r="P35" s="124"/>
      <c r="Q35" s="124"/>
      <c r="R35" s="132">
        <f t="shared" si="2"/>
        <v>51917.380000000005</v>
      </c>
      <c r="S35" s="124">
        <f t="shared" si="1"/>
        <v>73082.62</v>
      </c>
      <c r="T35" s="124">
        <f t="shared" si="0"/>
        <v>58.466096</v>
      </c>
    </row>
    <row r="36" spans="1:20" x14ac:dyDescent="0.25">
      <c r="A36" s="84">
        <f t="shared" si="3"/>
        <v>23</v>
      </c>
      <c r="B36" s="84" t="s">
        <v>91</v>
      </c>
      <c r="C36" s="85">
        <v>66395</v>
      </c>
      <c r="D36" s="85" t="s">
        <v>225</v>
      </c>
      <c r="E36" s="36">
        <v>30000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119">
        <f t="shared" si="2"/>
        <v>0</v>
      </c>
      <c r="S36" s="26">
        <f t="shared" si="1"/>
        <v>30000</v>
      </c>
      <c r="T36" s="26">
        <f t="shared" si="0"/>
        <v>100</v>
      </c>
    </row>
    <row r="37" spans="1:20" x14ac:dyDescent="0.25">
      <c r="A37" s="84">
        <f t="shared" si="3"/>
        <v>24</v>
      </c>
      <c r="B37" s="84" t="s">
        <v>91</v>
      </c>
      <c r="C37" s="85">
        <v>66395</v>
      </c>
      <c r="D37" s="85" t="s">
        <v>226</v>
      </c>
      <c r="E37" s="36">
        <v>170000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119">
        <f t="shared" si="2"/>
        <v>0</v>
      </c>
      <c r="S37" s="26">
        <f t="shared" si="1"/>
        <v>170000</v>
      </c>
      <c r="T37" s="26">
        <f t="shared" si="0"/>
        <v>100</v>
      </c>
    </row>
    <row r="38" spans="1:20" x14ac:dyDescent="0.25">
      <c r="A38" s="84">
        <f t="shared" si="3"/>
        <v>25</v>
      </c>
      <c r="B38" s="84" t="s">
        <v>91</v>
      </c>
      <c r="C38" s="85">
        <v>66395</v>
      </c>
      <c r="D38" s="85" t="s">
        <v>227</v>
      </c>
      <c r="E38" s="36">
        <v>15000</v>
      </c>
      <c r="F38" s="26"/>
      <c r="G38" s="26"/>
      <c r="H38" s="26">
        <v>15000</v>
      </c>
      <c r="I38" s="26"/>
      <c r="J38" s="26"/>
      <c r="K38" s="26"/>
      <c r="L38" s="26"/>
      <c r="M38" s="26"/>
      <c r="N38" s="26"/>
      <c r="O38" s="26"/>
      <c r="P38" s="26"/>
      <c r="Q38" s="26"/>
      <c r="R38" s="119">
        <f t="shared" si="2"/>
        <v>15000</v>
      </c>
      <c r="S38" s="26">
        <f t="shared" si="1"/>
        <v>0</v>
      </c>
      <c r="T38" s="26">
        <f t="shared" si="0"/>
        <v>0</v>
      </c>
    </row>
    <row r="39" spans="1:20" x14ac:dyDescent="0.25">
      <c r="A39" s="84">
        <f t="shared" si="3"/>
        <v>26</v>
      </c>
      <c r="B39" s="84" t="s">
        <v>91</v>
      </c>
      <c r="C39" s="85">
        <v>66395</v>
      </c>
      <c r="D39" s="85" t="s">
        <v>228</v>
      </c>
      <c r="E39" s="36">
        <v>40000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119">
        <f t="shared" si="2"/>
        <v>0</v>
      </c>
      <c r="S39" s="26">
        <f t="shared" si="1"/>
        <v>40000</v>
      </c>
      <c r="T39" s="26">
        <f t="shared" si="0"/>
        <v>100</v>
      </c>
    </row>
    <row r="40" spans="1:20" x14ac:dyDescent="0.25">
      <c r="A40" s="84">
        <f t="shared" si="3"/>
        <v>27</v>
      </c>
      <c r="B40" s="84" t="s">
        <v>91</v>
      </c>
      <c r="C40" s="85">
        <v>66395</v>
      </c>
      <c r="D40" s="85" t="s">
        <v>229</v>
      </c>
      <c r="E40" s="36">
        <v>20000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119">
        <f t="shared" si="2"/>
        <v>0</v>
      </c>
      <c r="S40" s="26">
        <f t="shared" si="1"/>
        <v>20000</v>
      </c>
      <c r="T40" s="26">
        <f t="shared" si="0"/>
        <v>100</v>
      </c>
    </row>
    <row r="41" spans="1:20" x14ac:dyDescent="0.25">
      <c r="A41" s="84">
        <f t="shared" si="3"/>
        <v>28</v>
      </c>
      <c r="B41" s="84" t="s">
        <v>91</v>
      </c>
      <c r="C41" s="85">
        <v>66395</v>
      </c>
      <c r="D41" s="85" t="s">
        <v>230</v>
      </c>
      <c r="E41" s="36">
        <v>30000</v>
      </c>
      <c r="F41" s="26"/>
      <c r="G41" s="26">
        <v>23036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19">
        <f t="shared" si="2"/>
        <v>23036</v>
      </c>
      <c r="S41" s="26">
        <f t="shared" si="1"/>
        <v>6964</v>
      </c>
      <c r="T41" s="26">
        <f t="shared" si="0"/>
        <v>23.213333333333335</v>
      </c>
    </row>
    <row r="42" spans="1:20" x14ac:dyDescent="0.25">
      <c r="A42" s="84">
        <f t="shared" si="3"/>
        <v>29</v>
      </c>
      <c r="B42" s="84" t="s">
        <v>91</v>
      </c>
      <c r="C42" s="85">
        <v>66395</v>
      </c>
      <c r="D42" s="85" t="s">
        <v>231</v>
      </c>
      <c r="E42" s="36">
        <v>20000</v>
      </c>
      <c r="F42" s="26">
        <v>1810.62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119">
        <f t="shared" si="2"/>
        <v>1810.62</v>
      </c>
      <c r="S42" s="26">
        <f t="shared" si="1"/>
        <v>18189.38</v>
      </c>
      <c r="T42" s="26">
        <f t="shared" si="0"/>
        <v>90.946900000000014</v>
      </c>
    </row>
    <row r="43" spans="1:20" x14ac:dyDescent="0.25">
      <c r="A43" s="84">
        <f t="shared" si="3"/>
        <v>30</v>
      </c>
      <c r="B43" s="84" t="s">
        <v>91</v>
      </c>
      <c r="C43" s="85">
        <v>66395</v>
      </c>
      <c r="D43" s="85" t="s">
        <v>232</v>
      </c>
      <c r="E43" s="36">
        <v>20000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19">
        <f t="shared" si="2"/>
        <v>0</v>
      </c>
      <c r="S43" s="26">
        <f t="shared" si="1"/>
        <v>20000</v>
      </c>
      <c r="T43" s="26">
        <f t="shared" si="0"/>
        <v>100</v>
      </c>
    </row>
    <row r="44" spans="1:20" x14ac:dyDescent="0.25">
      <c r="A44" s="84">
        <f t="shared" si="3"/>
        <v>31</v>
      </c>
      <c r="B44" s="84" t="s">
        <v>91</v>
      </c>
      <c r="C44" s="85">
        <v>66395</v>
      </c>
      <c r="D44" s="85" t="s">
        <v>233</v>
      </c>
      <c r="E44" s="36">
        <v>20000</v>
      </c>
      <c r="F44" s="26"/>
      <c r="G44" s="26"/>
      <c r="H44" s="26">
        <v>20000</v>
      </c>
      <c r="I44" s="26"/>
      <c r="J44" s="26"/>
      <c r="K44" s="26"/>
      <c r="L44" s="26"/>
      <c r="M44" s="26"/>
      <c r="N44" s="26"/>
      <c r="O44" s="26"/>
      <c r="P44" s="26"/>
      <c r="Q44" s="26"/>
      <c r="R44" s="119">
        <f t="shared" si="2"/>
        <v>20000</v>
      </c>
      <c r="S44" s="26">
        <f t="shared" si="1"/>
        <v>0</v>
      </c>
      <c r="T44" s="26">
        <f t="shared" si="0"/>
        <v>0</v>
      </c>
    </row>
    <row r="45" spans="1:20" x14ac:dyDescent="0.25">
      <c r="A45" s="84">
        <f t="shared" si="3"/>
        <v>32</v>
      </c>
      <c r="B45" s="84" t="s">
        <v>91</v>
      </c>
      <c r="C45" s="85">
        <v>66395</v>
      </c>
      <c r="D45" s="85" t="s">
        <v>234</v>
      </c>
      <c r="E45" s="36">
        <v>20000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119">
        <f t="shared" si="2"/>
        <v>0</v>
      </c>
      <c r="S45" s="26">
        <f t="shared" si="1"/>
        <v>20000</v>
      </c>
      <c r="T45" s="26">
        <f t="shared" si="0"/>
        <v>100</v>
      </c>
    </row>
    <row r="46" spans="1:20" s="126" customFormat="1" x14ac:dyDescent="0.25">
      <c r="A46" s="127">
        <f t="shared" si="3"/>
        <v>33</v>
      </c>
      <c r="B46" s="127" t="s">
        <v>91</v>
      </c>
      <c r="C46" s="128">
        <v>66395</v>
      </c>
      <c r="D46" s="128" t="s">
        <v>235</v>
      </c>
      <c r="E46" s="131">
        <v>10000</v>
      </c>
      <c r="F46" s="124"/>
      <c r="G46" s="124"/>
      <c r="H46" s="124"/>
      <c r="I46" s="124">
        <v>10000</v>
      </c>
      <c r="J46" s="124"/>
      <c r="K46" s="124"/>
      <c r="L46" s="124"/>
      <c r="M46" s="124"/>
      <c r="N46" s="124"/>
      <c r="O46" s="124"/>
      <c r="P46" s="124"/>
      <c r="Q46" s="124"/>
      <c r="R46" s="132">
        <f t="shared" si="2"/>
        <v>10000</v>
      </c>
      <c r="S46" s="124">
        <f t="shared" si="1"/>
        <v>0</v>
      </c>
      <c r="T46" s="124">
        <f t="shared" si="0"/>
        <v>0</v>
      </c>
    </row>
    <row r="47" spans="1:20" s="126" customFormat="1" x14ac:dyDescent="0.25">
      <c r="A47" s="127">
        <f t="shared" si="3"/>
        <v>34</v>
      </c>
      <c r="B47" s="127" t="s">
        <v>91</v>
      </c>
      <c r="C47" s="128">
        <v>66395</v>
      </c>
      <c r="D47" s="128" t="s">
        <v>236</v>
      </c>
      <c r="E47" s="131">
        <v>20000</v>
      </c>
      <c r="F47" s="124"/>
      <c r="G47" s="124"/>
      <c r="H47" s="124"/>
      <c r="I47" s="124">
        <v>20000</v>
      </c>
      <c r="J47" s="124"/>
      <c r="K47" s="124"/>
      <c r="L47" s="124"/>
      <c r="M47" s="124"/>
      <c r="N47" s="124"/>
      <c r="O47" s="124"/>
      <c r="P47" s="124"/>
      <c r="Q47" s="124"/>
      <c r="R47" s="132">
        <f t="shared" si="2"/>
        <v>20000</v>
      </c>
      <c r="S47" s="124">
        <f t="shared" si="1"/>
        <v>0</v>
      </c>
      <c r="T47" s="124">
        <f t="shared" si="0"/>
        <v>0</v>
      </c>
    </row>
    <row r="48" spans="1:20" ht="15" customHeight="1" x14ac:dyDescent="0.25">
      <c r="A48" s="84">
        <f t="shared" si="3"/>
        <v>35</v>
      </c>
      <c r="B48" s="84" t="s">
        <v>91</v>
      </c>
      <c r="C48" s="85">
        <v>66395</v>
      </c>
      <c r="D48" s="85" t="s">
        <v>237</v>
      </c>
      <c r="E48" s="36">
        <v>15000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119">
        <f t="shared" si="2"/>
        <v>0</v>
      </c>
      <c r="S48" s="26">
        <f t="shared" si="1"/>
        <v>15000</v>
      </c>
      <c r="T48" s="26">
        <f t="shared" si="0"/>
        <v>100</v>
      </c>
    </row>
    <row r="49" spans="1:21" s="126" customFormat="1" x14ac:dyDescent="0.25">
      <c r="A49" s="127">
        <f t="shared" si="3"/>
        <v>36</v>
      </c>
      <c r="B49" s="127" t="s">
        <v>91</v>
      </c>
      <c r="C49" s="128">
        <v>66395</v>
      </c>
      <c r="D49" s="128" t="s">
        <v>238</v>
      </c>
      <c r="E49" s="131">
        <v>10000</v>
      </c>
      <c r="F49" s="124"/>
      <c r="G49" s="124"/>
      <c r="H49" s="124"/>
      <c r="I49" s="124">
        <v>10000</v>
      </c>
      <c r="J49" s="124"/>
      <c r="K49" s="124"/>
      <c r="L49" s="124"/>
      <c r="M49" s="124"/>
      <c r="N49" s="124"/>
      <c r="O49" s="124"/>
      <c r="P49" s="124"/>
      <c r="Q49" s="124"/>
      <c r="R49" s="132">
        <f t="shared" si="2"/>
        <v>10000</v>
      </c>
      <c r="S49" s="124">
        <f t="shared" si="1"/>
        <v>0</v>
      </c>
      <c r="T49" s="124">
        <f t="shared" si="0"/>
        <v>0</v>
      </c>
    </row>
    <row r="50" spans="1:21" x14ac:dyDescent="0.25">
      <c r="A50" s="84">
        <v>37</v>
      </c>
      <c r="B50" s="87" t="s">
        <v>207</v>
      </c>
      <c r="C50" s="85">
        <v>74050</v>
      </c>
      <c r="D50" s="85" t="s">
        <v>239</v>
      </c>
      <c r="E50" s="36">
        <v>10000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119">
        <f t="shared" si="2"/>
        <v>0</v>
      </c>
      <c r="S50" s="26">
        <f t="shared" si="1"/>
        <v>10000</v>
      </c>
      <c r="T50" s="26">
        <f t="shared" si="0"/>
        <v>100</v>
      </c>
    </row>
    <row r="51" spans="1:21" x14ac:dyDescent="0.25">
      <c r="A51" s="84">
        <v>38</v>
      </c>
      <c r="B51" s="87" t="s">
        <v>208</v>
      </c>
      <c r="C51" s="111">
        <v>75587</v>
      </c>
      <c r="D51" s="85" t="s">
        <v>206</v>
      </c>
      <c r="E51" s="36">
        <v>50000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19">
        <f t="shared" si="2"/>
        <v>0</v>
      </c>
      <c r="S51" s="26">
        <f t="shared" si="1"/>
        <v>50000</v>
      </c>
      <c r="T51" s="26">
        <f t="shared" si="0"/>
        <v>100</v>
      </c>
    </row>
    <row r="52" spans="1:21" s="116" customFormat="1" x14ac:dyDescent="0.25">
      <c r="A52" s="85">
        <v>39</v>
      </c>
      <c r="B52" s="114" t="s">
        <v>92</v>
      </c>
      <c r="C52" s="85">
        <v>85018</v>
      </c>
      <c r="D52" s="114" t="s">
        <v>240</v>
      </c>
      <c r="E52" s="115">
        <v>50000</v>
      </c>
      <c r="F52" s="113"/>
      <c r="G52" s="113">
        <f>50000-1086.17</f>
        <v>48913.83</v>
      </c>
      <c r="H52" s="125">
        <v>1086.17</v>
      </c>
      <c r="I52" s="113"/>
      <c r="J52" s="113"/>
      <c r="K52" s="113"/>
      <c r="L52" s="113"/>
      <c r="M52" s="113"/>
      <c r="N52" s="113"/>
      <c r="O52" s="113"/>
      <c r="P52" s="113"/>
      <c r="Q52" s="113"/>
      <c r="R52" s="122">
        <f t="shared" si="2"/>
        <v>50000</v>
      </c>
      <c r="S52" s="113">
        <f t="shared" si="1"/>
        <v>0</v>
      </c>
      <c r="T52" s="113">
        <f t="shared" si="0"/>
        <v>0</v>
      </c>
    </row>
    <row r="53" spans="1:21" x14ac:dyDescent="0.25">
      <c r="A53" s="84">
        <v>40</v>
      </c>
      <c r="B53" s="87" t="s">
        <v>215</v>
      </c>
      <c r="C53" s="85">
        <v>92090</v>
      </c>
      <c r="D53" s="85" t="s">
        <v>241</v>
      </c>
      <c r="E53" s="36">
        <v>70000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19">
        <f>Q53+P53+O53+N53+M53+L53+K53+J53+I53+H53+G53+F53</f>
        <v>0</v>
      </c>
      <c r="S53" s="26">
        <f>E53-R53</f>
        <v>70000</v>
      </c>
      <c r="T53" s="26">
        <f t="shared" si="0"/>
        <v>100</v>
      </c>
    </row>
    <row r="54" spans="1:21" x14ac:dyDescent="0.25">
      <c r="A54" s="84">
        <f t="shared" si="3"/>
        <v>41</v>
      </c>
      <c r="B54" s="87" t="s">
        <v>215</v>
      </c>
      <c r="C54" s="85">
        <v>92090</v>
      </c>
      <c r="D54" s="85" t="s">
        <v>242</v>
      </c>
      <c r="E54" s="36">
        <v>10000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19">
        <f>Q54+P54+O54+N54+M54+L54+K54+J54+I54+H54+G54+F54</f>
        <v>0</v>
      </c>
      <c r="S54" s="26">
        <f>E54-R54</f>
        <v>10000</v>
      </c>
      <c r="T54" s="26">
        <f t="shared" si="0"/>
        <v>100</v>
      </c>
    </row>
    <row r="55" spans="1:21" x14ac:dyDescent="0.25">
      <c r="A55" s="84">
        <f t="shared" si="3"/>
        <v>42</v>
      </c>
      <c r="B55" s="87" t="s">
        <v>215</v>
      </c>
      <c r="C55" s="85">
        <v>92090</v>
      </c>
      <c r="D55" s="85" t="s">
        <v>243</v>
      </c>
      <c r="E55" s="36">
        <v>10000</v>
      </c>
      <c r="F55" s="26"/>
      <c r="G55" s="26"/>
      <c r="H55" s="124">
        <v>5760</v>
      </c>
      <c r="I55" s="26">
        <v>4240</v>
      </c>
      <c r="J55" s="26"/>
      <c r="K55" s="26"/>
      <c r="L55" s="26"/>
      <c r="M55" s="26"/>
      <c r="N55" s="26"/>
      <c r="O55" s="26"/>
      <c r="P55" s="26"/>
      <c r="Q55" s="26"/>
      <c r="R55" s="119">
        <f>Q55+P55+O55+N55+M55+L55+K55+J55+I55+H55+G55+F55</f>
        <v>10000</v>
      </c>
      <c r="S55" s="26">
        <f>E55-R55</f>
        <v>0</v>
      </c>
      <c r="T55" s="26">
        <f t="shared" si="0"/>
        <v>0</v>
      </c>
    </row>
    <row r="56" spans="1:21" x14ac:dyDescent="0.25">
      <c r="D56" s="95" t="s">
        <v>53</v>
      </c>
      <c r="E56" s="76">
        <f t="shared" ref="E56:S56" si="4">SUM(E14:E55)</f>
        <v>1495504</v>
      </c>
      <c r="F56" s="77">
        <f t="shared" si="4"/>
        <v>84708.33</v>
      </c>
      <c r="G56" s="77">
        <f t="shared" si="4"/>
        <v>137787.83000000002</v>
      </c>
      <c r="H56" s="77">
        <f t="shared" si="4"/>
        <v>188397.36000000002</v>
      </c>
      <c r="I56" s="77">
        <f t="shared" si="4"/>
        <v>170476.96000000002</v>
      </c>
      <c r="J56" s="77">
        <f t="shared" si="4"/>
        <v>0</v>
      </c>
      <c r="K56" s="77">
        <f t="shared" si="4"/>
        <v>0</v>
      </c>
      <c r="L56" s="77">
        <f t="shared" si="4"/>
        <v>0</v>
      </c>
      <c r="M56" s="77">
        <f t="shared" si="4"/>
        <v>0</v>
      </c>
      <c r="N56" s="77">
        <f t="shared" si="4"/>
        <v>0</v>
      </c>
      <c r="O56" s="77">
        <f t="shared" si="4"/>
        <v>0</v>
      </c>
      <c r="P56" s="77">
        <f t="shared" si="4"/>
        <v>0</v>
      </c>
      <c r="Q56" s="77">
        <f t="shared" si="4"/>
        <v>0</v>
      </c>
      <c r="R56" s="77">
        <f t="shared" si="4"/>
        <v>581370.48</v>
      </c>
      <c r="S56" s="77">
        <f t="shared" si="4"/>
        <v>914133.52</v>
      </c>
      <c r="T56" s="77">
        <f>S56/E56*100</f>
        <v>61.125448009500481</v>
      </c>
    </row>
    <row r="57" spans="1:21" x14ac:dyDescent="0.25">
      <c r="E57" s="91" t="s">
        <v>93</v>
      </c>
      <c r="F57" s="26">
        <f>'[1]JANAR 2025'!$L$29</f>
        <v>199.98</v>
      </c>
      <c r="G57" s="117">
        <f>'[1]SHKURT 2025'!$L$29</f>
        <v>11802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26">
        <f>SUM(F57:Q57)</f>
        <v>12001.98</v>
      </c>
      <c r="S57" s="97">
        <f>R56*100/E56</f>
        <v>38.874551990499526</v>
      </c>
      <c r="T57" s="79" t="s">
        <v>16</v>
      </c>
    </row>
    <row r="58" spans="1:21" x14ac:dyDescent="0.25">
      <c r="C58" s="92"/>
      <c r="D58" s="92"/>
      <c r="E58" s="91" t="s">
        <v>94</v>
      </c>
      <c r="F58" s="26"/>
      <c r="G58" s="26"/>
      <c r="H58" s="60"/>
      <c r="I58" s="26"/>
      <c r="J58" s="26"/>
      <c r="K58" s="60"/>
      <c r="L58" s="60"/>
      <c r="M58" s="60"/>
      <c r="N58" s="84"/>
      <c r="O58" s="60"/>
      <c r="P58" s="60"/>
      <c r="Q58" s="60"/>
      <c r="R58" s="26">
        <f>SUM(F58:Q58)</f>
        <v>0</v>
      </c>
      <c r="S58" s="78"/>
      <c r="T58" s="97"/>
    </row>
    <row r="59" spans="1:21" s="98" customFormat="1" x14ac:dyDescent="0.25">
      <c r="C59" s="74"/>
      <c r="E59" s="91" t="s">
        <v>53</v>
      </c>
      <c r="F59" s="77">
        <f>F56+F57+F58</f>
        <v>84908.31</v>
      </c>
      <c r="G59" s="99">
        <f t="shared" ref="G59:P59" si="5">G56+G57+G58</f>
        <v>149589.83000000002</v>
      </c>
      <c r="H59" s="99">
        <f t="shared" si="5"/>
        <v>188397.36000000002</v>
      </c>
      <c r="I59" s="77">
        <f>I56+I57+I58</f>
        <v>170476.96000000002</v>
      </c>
      <c r="J59" s="99">
        <f>J56+J57+J58</f>
        <v>0</v>
      </c>
      <c r="K59" s="99">
        <f>K56+K57+K58</f>
        <v>0</v>
      </c>
      <c r="L59" s="99">
        <f>SUM(L56:L58)</f>
        <v>0</v>
      </c>
      <c r="M59" s="99">
        <f t="shared" si="5"/>
        <v>0</v>
      </c>
      <c r="N59" s="99">
        <f t="shared" si="5"/>
        <v>0</v>
      </c>
      <c r="O59" s="99">
        <f>O56+O57+O58</f>
        <v>0</v>
      </c>
      <c r="P59" s="99">
        <f t="shared" si="5"/>
        <v>0</v>
      </c>
      <c r="Q59" s="99">
        <f>Q56+Q57+Q58</f>
        <v>0</v>
      </c>
      <c r="R59" s="123">
        <f>SUM(F59:Q59)</f>
        <v>593372.46</v>
      </c>
      <c r="S59" s="41">
        <f>R59*100/E56</f>
        <v>39.677089462816546</v>
      </c>
      <c r="T59" s="48" t="s">
        <v>16</v>
      </c>
      <c r="U59" s="100"/>
    </row>
    <row r="60" spans="1:21" x14ac:dyDescent="0.25">
      <c r="E60" s="92"/>
      <c r="F60" s="39">
        <v>0</v>
      </c>
      <c r="G60" s="39">
        <f>124787.83-G14-G15-G16-G17-G18-G19-G20-G21-G22-G23-G24-G25-G26-G27-G28-G29-G30-G31-G32-G33-G34-G35-G36-G37-G38-G39-G40-G41-G42-G43-G44-G45-G46-G47-G48-G49-G50-G51-G52-G53-G54-G55</f>
        <v>-13000</v>
      </c>
      <c r="H60" s="39">
        <f>70749.36-H14-H15-H16-H17-H18-H19-H20-H21-H22-H23-H24-H25-H26-H27-H28-H29-H30-H31-H32-H33-H34-H35-H36-H37-H38-H39-H40-H41-H42-H43-H44-H45-H46-H47-H48-H49-H50-H51-H52-H53-H54-H55</f>
        <v>-117648</v>
      </c>
      <c r="I60" s="39">
        <f>170476.96-I14-I15-I16-I17-I18-I19-I20-I21-I22-I23-I24-I25-I26-I27-I28-I29-I30-I31-I32-I33-I34-I35-I36-I37-I38-I39-I40-I41-I42-I43-I44-I45-I46-I47-I48-I49-I50-I51-I52-I53-I54-I55</f>
        <v>-1.4551915228366852E-11</v>
      </c>
      <c r="J60" s="39"/>
      <c r="K60" s="39"/>
      <c r="L60" s="39"/>
      <c r="M60" s="39"/>
      <c r="N60" s="39"/>
      <c r="O60" s="39"/>
      <c r="P60" s="39"/>
      <c r="R60" s="39"/>
      <c r="S60" s="41"/>
      <c r="T60" s="101" t="s">
        <v>16</v>
      </c>
    </row>
    <row r="61" spans="1:21" x14ac:dyDescent="0.25">
      <c r="C61" s="92"/>
      <c r="E61" s="92"/>
      <c r="F61" s="39">
        <f>F56+F60</f>
        <v>84708.33</v>
      </c>
      <c r="G61" s="92">
        <v>14392</v>
      </c>
      <c r="H61" s="92">
        <f>111933-H14-H15-H17-H20-H22-H23-H24-H25-H26-H27-H28-H30-H31-H33-H34-H35-H36-H37-H38-H39-H40-H41-H42-H43-H44-H45-H46-H47-H48-H49-H50-H51-H53-H54</f>
        <v>-5715</v>
      </c>
      <c r="J61" s="92"/>
      <c r="K61" s="92"/>
      <c r="L61" s="92"/>
      <c r="M61" s="92"/>
      <c r="N61" s="39"/>
      <c r="O61" s="39"/>
      <c r="P61" s="92"/>
      <c r="R61" s="97">
        <f>R56-'[2]THV PRILL 2025'!$J$62</f>
        <v>0</v>
      </c>
      <c r="S61" s="92"/>
      <c r="T61" s="101"/>
    </row>
    <row r="62" spans="1:21" x14ac:dyDescent="0.25">
      <c r="G62" s="92">
        <f>G61-G60</f>
        <v>27392</v>
      </c>
      <c r="H62" s="39"/>
      <c r="J62" s="92">
        <f>'[2]THV-MARS 2025'!$I$62+'[2]TREMUJORI I GJOB.TRAFIK.'!$I$62+'[2]TREMUJORI I GJOBAVE TE GJYKATAV'!$I$62</f>
        <v>188397.36</v>
      </c>
      <c r="K62" s="92"/>
      <c r="L62" s="92"/>
      <c r="M62" s="92"/>
      <c r="N62" s="39"/>
      <c r="O62" s="92"/>
      <c r="P62" s="92"/>
      <c r="R62" s="39"/>
      <c r="S62" s="92"/>
      <c r="T62" s="102"/>
    </row>
    <row r="63" spans="1:21" x14ac:dyDescent="0.25">
      <c r="B63" s="86" t="s">
        <v>156</v>
      </c>
      <c r="G63" s="39">
        <f>G52-G62</f>
        <v>21521.83</v>
      </c>
      <c r="H63" s="92">
        <f>SUM(H61:H62)</f>
        <v>-5715</v>
      </c>
      <c r="J63" s="92"/>
      <c r="K63" s="92"/>
      <c r="L63" s="92"/>
      <c r="M63" s="87"/>
      <c r="N63" s="97"/>
      <c r="O63" s="92"/>
      <c r="P63" s="92"/>
      <c r="R63" s="92"/>
      <c r="S63" s="92"/>
      <c r="T63" s="102"/>
    </row>
    <row r="64" spans="1:21" x14ac:dyDescent="0.25">
      <c r="B64" s="86" t="s">
        <v>151</v>
      </c>
      <c r="E64" s="39"/>
      <c r="G64" s="39"/>
      <c r="H64" s="39">
        <f>'THV-2025'!F33</f>
        <v>70749.359999999986</v>
      </c>
      <c r="J64" s="92"/>
      <c r="K64" s="92"/>
      <c r="L64" s="92"/>
      <c r="O64" s="92"/>
      <c r="R64" s="92"/>
      <c r="S64" s="92"/>
    </row>
    <row r="65" spans="2:19" x14ac:dyDescent="0.25">
      <c r="B65" s="86" t="s">
        <v>152</v>
      </c>
      <c r="E65" s="39"/>
      <c r="G65" s="39"/>
      <c r="H65" s="39">
        <f>H64+'THV-2025'!P38+'THV-2025'!P39</f>
        <v>70749.359999999986</v>
      </c>
      <c r="K65" s="92"/>
      <c r="N65" s="92"/>
      <c r="O65" s="92"/>
      <c r="R65" s="39"/>
      <c r="S65" s="92"/>
    </row>
    <row r="66" spans="2:19" x14ac:dyDescent="0.25">
      <c r="B66" s="86" t="s">
        <v>153</v>
      </c>
      <c r="E66" s="39"/>
      <c r="G66" s="39"/>
      <c r="H66" s="39">
        <f>H56-H64</f>
        <v>117648.00000000003</v>
      </c>
      <c r="N66" s="92"/>
      <c r="O66" s="92"/>
      <c r="R66" s="39"/>
      <c r="S66" s="92"/>
    </row>
    <row r="67" spans="2:19" x14ac:dyDescent="0.25">
      <c r="B67" s="86" t="s">
        <v>155</v>
      </c>
      <c r="G67" s="97"/>
      <c r="H67" s="39"/>
      <c r="J67" s="92"/>
      <c r="N67" s="92"/>
      <c r="O67" s="92"/>
      <c r="R67" s="92"/>
    </row>
    <row r="68" spans="2:19" x14ac:dyDescent="0.25">
      <c r="B68" s="86" t="s">
        <v>157</v>
      </c>
      <c r="E68" s="39"/>
      <c r="H68" s="39"/>
      <c r="O68" s="92"/>
    </row>
    <row r="69" spans="2:19" x14ac:dyDescent="0.25">
      <c r="B69" s="86" t="s">
        <v>158</v>
      </c>
      <c r="H69" s="39"/>
    </row>
    <row r="70" spans="2:19" x14ac:dyDescent="0.25">
      <c r="B70" s="87" t="s">
        <v>53</v>
      </c>
      <c r="E70" s="39">
        <f>SUM(E63:E69)</f>
        <v>0</v>
      </c>
      <c r="F70" s="81">
        <f>SUM(F63:F69)</f>
        <v>0</v>
      </c>
      <c r="G70" s="92"/>
      <c r="H70" s="92"/>
    </row>
  </sheetData>
  <pageMargins left="0.53125" right="0.7" top="0.98281249999999998" bottom="0.75" header="0.3" footer="0.3"/>
  <pageSetup scale="42" fitToHeight="0" orientation="landscape" r:id="rId1"/>
  <rowBreaks count="1" manualBreakCount="1">
    <brk id="59" max="16383" man="1"/>
  </rowBreaks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6"/>
  <sheetViews>
    <sheetView view="pageBreakPreview" zoomScaleNormal="100" zoomScaleSheetLayoutView="100" workbookViewId="0">
      <selection activeCell="E17" sqref="E17"/>
    </sheetView>
  </sheetViews>
  <sheetFormatPr defaultRowHeight="15.75" x14ac:dyDescent="0.25"/>
  <cols>
    <col min="1" max="1" width="11.5703125" style="19" customWidth="1"/>
    <col min="2" max="2" width="18.28515625" style="15" customWidth="1"/>
    <col min="3" max="3" width="11.42578125" style="15" customWidth="1"/>
    <col min="4" max="4" width="13.140625" style="15" customWidth="1"/>
    <col min="5" max="5" width="21.85546875" style="15" customWidth="1"/>
    <col min="6" max="6" width="13.42578125" style="15" customWidth="1"/>
    <col min="7" max="7" width="15.140625" style="15" customWidth="1"/>
    <col min="8" max="16384" width="9.140625" style="15"/>
  </cols>
  <sheetData>
    <row r="2" spans="1:10" x14ac:dyDescent="0.25">
      <c r="A2" s="22" t="s">
        <v>162</v>
      </c>
      <c r="B2" s="22"/>
      <c r="C2" s="22"/>
    </row>
    <row r="3" spans="1:10" x14ac:dyDescent="0.25">
      <c r="A3" s="53"/>
      <c r="B3" s="37" t="s">
        <v>136</v>
      </c>
      <c r="C3" s="37"/>
      <c r="D3" s="37" t="s">
        <v>122</v>
      </c>
      <c r="E3" s="37"/>
      <c r="F3" s="37" t="s">
        <v>126</v>
      </c>
      <c r="G3" s="37"/>
    </row>
    <row r="4" spans="1:10" x14ac:dyDescent="0.25">
      <c r="A4" s="54" t="s">
        <v>124</v>
      </c>
      <c r="B4" s="54" t="s">
        <v>137</v>
      </c>
      <c r="C4" s="54" t="s">
        <v>125</v>
      </c>
      <c r="D4" s="54" t="s">
        <v>123</v>
      </c>
      <c r="E4" s="54" t="s">
        <v>138</v>
      </c>
      <c r="F4" s="54" t="s">
        <v>127</v>
      </c>
      <c r="G4" s="37" t="s">
        <v>128</v>
      </c>
      <c r="H4" s="16"/>
    </row>
    <row r="5" spans="1:10" x14ac:dyDescent="0.25">
      <c r="A5" s="13"/>
      <c r="B5" s="63"/>
      <c r="C5" s="11"/>
      <c r="D5" s="11"/>
      <c r="E5" s="20"/>
      <c r="F5" s="42"/>
      <c r="G5" s="17"/>
      <c r="H5" s="18"/>
    </row>
    <row r="6" spans="1:10" x14ac:dyDescent="0.25">
      <c r="A6" s="13"/>
      <c r="B6" s="11"/>
      <c r="C6" s="11"/>
      <c r="D6" s="11"/>
      <c r="E6" s="20"/>
      <c r="F6" s="42"/>
      <c r="G6" s="17"/>
      <c r="H6" s="18"/>
    </row>
    <row r="7" spans="1:10" x14ac:dyDescent="0.25">
      <c r="A7" s="13"/>
      <c r="B7" s="11"/>
      <c r="C7" s="11"/>
      <c r="D7" s="11"/>
      <c r="E7" s="20"/>
      <c r="F7" s="42"/>
      <c r="G7" s="17"/>
      <c r="H7" s="18"/>
    </row>
    <row r="8" spans="1:10" x14ac:dyDescent="0.25">
      <c r="A8" s="13"/>
      <c r="B8" s="11"/>
      <c r="C8" s="11"/>
      <c r="D8" s="11"/>
      <c r="E8" s="20"/>
      <c r="F8" s="42"/>
      <c r="G8" s="17"/>
      <c r="H8" s="18"/>
    </row>
    <row r="9" spans="1:10" x14ac:dyDescent="0.25">
      <c r="A9" s="13"/>
      <c r="B9" s="11"/>
      <c r="C9" s="11"/>
      <c r="D9" s="11"/>
      <c r="E9" s="20"/>
      <c r="F9" s="42"/>
      <c r="G9" s="17"/>
      <c r="H9" s="18"/>
    </row>
    <row r="10" spans="1:10" x14ac:dyDescent="0.25">
      <c r="A10" s="14"/>
      <c r="B10" s="11"/>
      <c r="C10" s="11"/>
      <c r="D10" s="11"/>
      <c r="E10" s="20"/>
      <c r="F10" s="42"/>
      <c r="G10" s="17"/>
      <c r="H10" s="18"/>
    </row>
    <row r="11" spans="1:10" x14ac:dyDescent="0.25">
      <c r="A11" s="14"/>
      <c r="B11" s="11"/>
      <c r="C11" s="11"/>
      <c r="D11" s="11"/>
      <c r="E11" s="20"/>
      <c r="F11" s="42"/>
      <c r="G11" s="17"/>
      <c r="H11" s="18"/>
    </row>
    <row r="12" spans="1:10" x14ac:dyDescent="0.25">
      <c r="A12" s="14"/>
      <c r="B12" s="11"/>
      <c r="C12" s="11"/>
      <c r="D12" s="11"/>
      <c r="E12" s="20"/>
      <c r="F12" s="42"/>
      <c r="G12" s="17"/>
      <c r="H12" s="18"/>
      <c r="J12" s="15" t="s">
        <v>129</v>
      </c>
    </row>
    <row r="13" spans="1:10" x14ac:dyDescent="0.25">
      <c r="A13" s="23"/>
      <c r="B13" s="43"/>
      <c r="C13" s="11"/>
      <c r="D13" s="43"/>
      <c r="E13" s="44"/>
      <c r="F13" s="42"/>
      <c r="G13" s="17"/>
      <c r="H13" s="18"/>
    </row>
    <row r="14" spans="1:10" x14ac:dyDescent="0.25">
      <c r="A14" s="14"/>
      <c r="B14" s="11"/>
      <c r="C14" s="11"/>
      <c r="D14" s="11"/>
      <c r="E14" s="67"/>
      <c r="F14" s="52"/>
      <c r="G14" s="26"/>
      <c r="H14" s="18"/>
    </row>
    <row r="15" spans="1:10" x14ac:dyDescent="0.25">
      <c r="A15" s="45"/>
      <c r="B15" s="46"/>
      <c r="C15" s="46"/>
      <c r="D15" s="46"/>
      <c r="E15" s="21"/>
      <c r="F15" s="42"/>
      <c r="G15" s="47"/>
      <c r="H15" s="18"/>
    </row>
    <row r="16" spans="1:10" x14ac:dyDescent="0.25">
      <c r="A16" s="14"/>
      <c r="B16" s="12"/>
      <c r="C16" s="12"/>
      <c r="D16" s="12"/>
      <c r="E16" s="21"/>
      <c r="F16" s="42"/>
      <c r="G16" s="10"/>
      <c r="H16" s="18"/>
    </row>
    <row r="17" spans="1:9" x14ac:dyDescent="0.25">
      <c r="A17" s="14"/>
      <c r="B17" s="12"/>
      <c r="C17" s="12"/>
      <c r="D17" s="12"/>
      <c r="E17" s="21"/>
      <c r="F17" s="42"/>
      <c r="G17" s="10"/>
      <c r="H17" s="18"/>
    </row>
    <row r="18" spans="1:9" x14ac:dyDescent="0.25">
      <c r="A18" s="14"/>
      <c r="B18" s="12"/>
      <c r="C18" s="12"/>
      <c r="D18" s="12"/>
      <c r="E18" s="21"/>
      <c r="F18" s="42"/>
      <c r="G18" s="10"/>
      <c r="H18" s="18"/>
      <c r="I18" s="15" t="s">
        <v>129</v>
      </c>
    </row>
    <row r="19" spans="1:9" x14ac:dyDescent="0.25">
      <c r="A19" s="14"/>
      <c r="B19" s="12"/>
      <c r="C19" s="12"/>
      <c r="D19" s="12"/>
      <c r="E19" s="21"/>
      <c r="F19" s="42"/>
      <c r="G19" s="10"/>
      <c r="H19" s="18"/>
    </row>
    <row r="20" spans="1:9" x14ac:dyDescent="0.25">
      <c r="A20" s="23"/>
      <c r="B20" s="68"/>
      <c r="C20" s="68"/>
      <c r="D20" s="68"/>
      <c r="E20" s="69"/>
      <c r="F20" s="70"/>
      <c r="G20" s="71"/>
      <c r="H20" s="18"/>
    </row>
    <row r="21" spans="1:9" x14ac:dyDescent="0.25">
      <c r="A21" s="64"/>
      <c r="B21" s="72"/>
      <c r="C21" s="72"/>
      <c r="D21" s="72"/>
      <c r="E21" s="73" t="s">
        <v>133</v>
      </c>
      <c r="F21" s="65"/>
      <c r="G21" s="66">
        <f>SUM(G5:G20)</f>
        <v>0</v>
      </c>
    </row>
    <row r="22" spans="1:9" x14ac:dyDescent="0.25">
      <c r="B22" s="16"/>
      <c r="C22" s="16"/>
      <c r="D22" s="16"/>
      <c r="E22" s="49"/>
      <c r="F22" s="50"/>
      <c r="G22" s="51"/>
    </row>
    <row r="23" spans="1:9" x14ac:dyDescent="0.25">
      <c r="B23" s="16"/>
      <c r="C23" s="16"/>
      <c r="E23" s="49"/>
      <c r="F23" s="1"/>
      <c r="G23" s="35"/>
    </row>
    <row r="24" spans="1:9" x14ac:dyDescent="0.25">
      <c r="B24" s="16"/>
      <c r="C24" s="16"/>
    </row>
    <row r="25" spans="1:9" x14ac:dyDescent="0.25">
      <c r="C25" s="16"/>
    </row>
    <row r="26" spans="1:9" x14ac:dyDescent="0.25">
      <c r="C26" s="16"/>
    </row>
  </sheetData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11"/>
  <sheetViews>
    <sheetView topLeftCell="A4" zoomScale="150" zoomScaleNormal="150" zoomScaleSheetLayoutView="100" workbookViewId="0">
      <selection activeCell="I13" sqref="H13:I14"/>
    </sheetView>
  </sheetViews>
  <sheetFormatPr defaultRowHeight="15.75" x14ac:dyDescent="0.25"/>
  <cols>
    <col min="1" max="1" width="32.85546875" style="2" customWidth="1"/>
    <col min="2" max="2" width="6.7109375" style="2" customWidth="1"/>
    <col min="3" max="3" width="5.7109375" style="2" customWidth="1"/>
    <col min="4" max="4" width="8" style="2" customWidth="1"/>
    <col min="5" max="5" width="9.140625" style="2"/>
    <col min="6" max="6" width="9.5703125" style="2" customWidth="1"/>
    <col min="7" max="7" width="10.7109375" style="2" customWidth="1"/>
    <col min="8" max="8" width="10.5703125" style="2" customWidth="1"/>
    <col min="9" max="9" width="13.85546875" style="2" customWidth="1"/>
    <col min="10" max="10" width="11.140625" style="2" customWidth="1"/>
    <col min="11" max="11" width="13.140625" style="2" customWidth="1"/>
    <col min="12" max="16384" width="9.140625" style="2"/>
  </cols>
  <sheetData>
    <row r="4" spans="1:11" x14ac:dyDescent="0.25">
      <c r="A4" s="147" t="s">
        <v>95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6" spans="1:11" x14ac:dyDescent="0.25">
      <c r="A6" s="3" t="s">
        <v>96</v>
      </c>
      <c r="B6" s="4" t="s">
        <v>97</v>
      </c>
      <c r="C6" s="4" t="s">
        <v>98</v>
      </c>
      <c r="D6" s="4" t="s">
        <v>99</v>
      </c>
      <c r="E6" s="4" t="s">
        <v>100</v>
      </c>
      <c r="F6" s="3" t="s">
        <v>101</v>
      </c>
      <c r="G6" s="3" t="s">
        <v>102</v>
      </c>
      <c r="H6" s="3" t="s">
        <v>103</v>
      </c>
      <c r="I6" s="3" t="s">
        <v>104</v>
      </c>
      <c r="J6" s="3" t="s">
        <v>105</v>
      </c>
      <c r="K6" s="5" t="s">
        <v>106</v>
      </c>
    </row>
    <row r="7" spans="1:11" x14ac:dyDescent="0.25">
      <c r="A7" s="6" t="s">
        <v>107</v>
      </c>
      <c r="B7" s="6" t="s">
        <v>108</v>
      </c>
      <c r="C7" s="6" t="s">
        <v>109</v>
      </c>
      <c r="D7" s="6" t="s">
        <v>110</v>
      </c>
      <c r="E7" s="6" t="s">
        <v>111</v>
      </c>
      <c r="F7" s="6">
        <v>31230</v>
      </c>
      <c r="G7" s="7">
        <v>0.27</v>
      </c>
      <c r="H7" s="7">
        <v>0.27</v>
      </c>
      <c r="I7" s="7">
        <v>0</v>
      </c>
      <c r="J7" s="7">
        <v>0.27</v>
      </c>
      <c r="K7" s="8">
        <v>0.27</v>
      </c>
    </row>
    <row r="8" spans="1:11" x14ac:dyDescent="0.25">
      <c r="A8" s="6" t="s">
        <v>112</v>
      </c>
      <c r="B8" s="6" t="s">
        <v>108</v>
      </c>
      <c r="C8" s="6" t="s">
        <v>109</v>
      </c>
      <c r="D8" s="6" t="s">
        <v>110</v>
      </c>
      <c r="E8" s="6" t="s">
        <v>113</v>
      </c>
      <c r="F8" s="6">
        <v>31230</v>
      </c>
      <c r="G8" s="7">
        <v>1</v>
      </c>
      <c r="H8" s="7">
        <v>1</v>
      </c>
      <c r="I8" s="7">
        <v>0</v>
      </c>
      <c r="J8" s="7">
        <v>1</v>
      </c>
      <c r="K8" s="8">
        <v>1</v>
      </c>
    </row>
    <row r="9" spans="1:11" x14ac:dyDescent="0.25">
      <c r="A9" s="6" t="s">
        <v>114</v>
      </c>
      <c r="B9" s="6" t="s">
        <v>108</v>
      </c>
      <c r="C9" s="6" t="s">
        <v>109</v>
      </c>
      <c r="D9" s="6" t="s">
        <v>110</v>
      </c>
      <c r="E9" s="6" t="s">
        <v>115</v>
      </c>
      <c r="F9" s="6">
        <v>31690</v>
      </c>
      <c r="G9" s="7">
        <v>0.04</v>
      </c>
      <c r="H9" s="7">
        <v>0.04</v>
      </c>
      <c r="I9" s="7">
        <v>0</v>
      </c>
      <c r="J9" s="7">
        <v>0.04</v>
      </c>
      <c r="K9" s="8">
        <v>0.04</v>
      </c>
    </row>
    <row r="10" spans="1:11" x14ac:dyDescent="0.25">
      <c r="A10" s="6" t="s">
        <v>116</v>
      </c>
      <c r="B10" s="6" t="s">
        <v>108</v>
      </c>
      <c r="C10" s="6" t="s">
        <v>109</v>
      </c>
      <c r="D10" s="6" t="s">
        <v>117</v>
      </c>
      <c r="E10" s="6" t="s">
        <v>118</v>
      </c>
      <c r="F10" s="6">
        <v>31270</v>
      </c>
      <c r="G10" s="7">
        <v>21</v>
      </c>
      <c r="H10" s="7">
        <v>21</v>
      </c>
      <c r="I10" s="7">
        <v>0</v>
      </c>
      <c r="J10" s="7">
        <v>21</v>
      </c>
      <c r="K10" s="8">
        <v>21</v>
      </c>
    </row>
    <row r="11" spans="1:11" x14ac:dyDescent="0.25">
      <c r="A11" s="6" t="s">
        <v>119</v>
      </c>
      <c r="B11" s="6" t="s">
        <v>108</v>
      </c>
      <c r="C11" s="6" t="s">
        <v>109</v>
      </c>
      <c r="D11" s="6" t="s">
        <v>120</v>
      </c>
      <c r="E11" s="6" t="s">
        <v>121</v>
      </c>
      <c r="F11" s="6">
        <v>31230</v>
      </c>
      <c r="G11" s="7">
        <v>5100</v>
      </c>
      <c r="H11" s="7">
        <v>5100</v>
      </c>
      <c r="I11" s="7">
        <v>0</v>
      </c>
      <c r="J11" s="7">
        <v>5100</v>
      </c>
      <c r="K11" s="8">
        <v>5100</v>
      </c>
    </row>
  </sheetData>
  <mergeCells count="1">
    <mergeCell ref="A4:K4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9"/>
  <sheetViews>
    <sheetView workbookViewId="0">
      <selection activeCell="G12" sqref="G12"/>
    </sheetView>
  </sheetViews>
  <sheetFormatPr defaultRowHeight="15" x14ac:dyDescent="0.25"/>
  <cols>
    <col min="1" max="1" width="15.28515625" customWidth="1"/>
    <col min="2" max="6" width="9.5703125" style="61" bestFit="1" customWidth="1"/>
    <col min="7" max="7" width="10.42578125" style="61" customWidth="1"/>
    <col min="8" max="8" width="10.28515625" customWidth="1"/>
  </cols>
  <sheetData>
    <row r="2" spans="1:8" x14ac:dyDescent="0.25">
      <c r="B2" s="75" t="s">
        <v>140</v>
      </c>
      <c r="C2" s="75" t="s">
        <v>141</v>
      </c>
      <c r="D2" s="75" t="s">
        <v>142</v>
      </c>
      <c r="E2" s="75" t="s">
        <v>143</v>
      </c>
      <c r="F2" s="75" t="s">
        <v>144</v>
      </c>
      <c r="G2" s="75" t="s">
        <v>145</v>
      </c>
    </row>
    <row r="4" spans="1:8" x14ac:dyDescent="0.25">
      <c r="A4" t="s">
        <v>139</v>
      </c>
      <c r="B4" s="61">
        <v>1639</v>
      </c>
      <c r="C4" s="61">
        <v>1577.5</v>
      </c>
      <c r="D4" s="61">
        <v>2372.5</v>
      </c>
      <c r="E4" s="61">
        <v>1752</v>
      </c>
      <c r="F4" s="61">
        <v>1592</v>
      </c>
      <c r="H4" s="62">
        <f>SUM(B4:G4)</f>
        <v>8933</v>
      </c>
    </row>
    <row r="5" spans="1:8" x14ac:dyDescent="0.25">
      <c r="A5" t="s">
        <v>146</v>
      </c>
      <c r="B5" s="61">
        <v>1266</v>
      </c>
      <c r="C5" s="61">
        <v>2314.75</v>
      </c>
      <c r="D5" s="61">
        <v>2079</v>
      </c>
      <c r="E5" s="61">
        <v>1869</v>
      </c>
      <c r="F5" s="61">
        <v>2079</v>
      </c>
      <c r="H5" s="62">
        <f>SUM(B5:G5)</f>
        <v>9607.75</v>
      </c>
    </row>
    <row r="6" spans="1:8" x14ac:dyDescent="0.25">
      <c r="A6" t="s">
        <v>147</v>
      </c>
      <c r="B6" s="61">
        <v>770</v>
      </c>
      <c r="C6" s="61">
        <v>3500</v>
      </c>
      <c r="D6" s="61">
        <v>5670</v>
      </c>
      <c r="E6" s="61">
        <v>8530</v>
      </c>
      <c r="F6" s="61">
        <v>3249</v>
      </c>
      <c r="H6" s="62">
        <f>SUM(B6:G6)</f>
        <v>21719</v>
      </c>
    </row>
    <row r="7" spans="1:8" x14ac:dyDescent="0.25">
      <c r="B7" s="61" t="s">
        <v>150</v>
      </c>
      <c r="F7" s="61">
        <v>228</v>
      </c>
      <c r="H7" s="62"/>
    </row>
    <row r="8" spans="1:8" x14ac:dyDescent="0.25">
      <c r="B8" s="61" t="s">
        <v>148</v>
      </c>
      <c r="F8" s="61">
        <v>171</v>
      </c>
    </row>
    <row r="9" spans="1:8" x14ac:dyDescent="0.25">
      <c r="B9" s="61" t="s">
        <v>149</v>
      </c>
      <c r="F9" s="61">
        <f>F6-F7-F8</f>
        <v>2850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2"/>
  <sheetViews>
    <sheetView view="pageBreakPreview" topLeftCell="A13" zoomScaleNormal="100" zoomScaleSheetLayoutView="100" workbookViewId="0">
      <selection activeCell="R23" sqref="R23"/>
    </sheetView>
  </sheetViews>
  <sheetFormatPr defaultRowHeight="15" x14ac:dyDescent="0.25"/>
  <cols>
    <col min="1" max="1" width="30.5703125" customWidth="1"/>
    <col min="2" max="2" width="11.7109375" customWidth="1"/>
    <col min="3" max="4" width="11.42578125" customWidth="1"/>
    <col min="5" max="5" width="11.5703125" customWidth="1"/>
    <col min="6" max="6" width="12.42578125" customWidth="1"/>
    <col min="7" max="7" width="12.5703125" customWidth="1"/>
    <col min="8" max="8" width="12" customWidth="1"/>
    <col min="9" max="9" width="11.7109375" customWidth="1"/>
    <col min="10" max="10" width="11.85546875" customWidth="1"/>
    <col min="11" max="11" width="12" customWidth="1"/>
    <col min="14" max="14" width="14" customWidth="1"/>
    <col min="15" max="15" width="9.140625" style="61"/>
  </cols>
  <sheetData>
    <row r="1" spans="1:15" x14ac:dyDescent="0.25">
      <c r="A1" s="105" t="s">
        <v>167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>
        <f>N11+N21+N25+N29+N34+N38+N42</f>
        <v>1218427.98</v>
      </c>
    </row>
    <row r="2" spans="1:15" x14ac:dyDescent="0.25">
      <c r="A2" s="105" t="s">
        <v>168</v>
      </c>
      <c r="B2" s="105" t="s">
        <v>140</v>
      </c>
      <c r="C2" s="105" t="s">
        <v>141</v>
      </c>
      <c r="D2" s="105" t="s">
        <v>142</v>
      </c>
      <c r="E2" s="105" t="s">
        <v>143</v>
      </c>
      <c r="F2" s="105" t="s">
        <v>144</v>
      </c>
      <c r="G2" s="105" t="s">
        <v>145</v>
      </c>
      <c r="H2" s="105" t="s">
        <v>169</v>
      </c>
      <c r="I2" s="105" t="s">
        <v>170</v>
      </c>
      <c r="J2" s="105" t="s">
        <v>171</v>
      </c>
      <c r="K2" s="105" t="s">
        <v>172</v>
      </c>
      <c r="L2" s="105" t="s">
        <v>173</v>
      </c>
      <c r="M2" s="105" t="s">
        <v>174</v>
      </c>
    </row>
    <row r="3" spans="1:15" ht="15.75" x14ac:dyDescent="0.25">
      <c r="A3" s="107" t="s">
        <v>31</v>
      </c>
      <c r="B3" s="26">
        <f>'[3]TOTALI 2023'!$B$3</f>
        <v>36517.94</v>
      </c>
      <c r="C3" s="26">
        <f>'[3]TOTALI 2023'!$C$3</f>
        <v>23727.839999999997</v>
      </c>
      <c r="D3" s="26">
        <f>'[3]TOTALI 2023'!$D$3</f>
        <v>40184.560000000005</v>
      </c>
      <c r="E3" s="26">
        <f>'[3]TOTALI 2023'!$E$3</f>
        <v>66061.77</v>
      </c>
      <c r="F3" s="26">
        <f>'[3]TOTALI 2023'!$F$3</f>
        <v>143432.54000000004</v>
      </c>
      <c r="G3" s="26">
        <f>'[3]TOTALI 2023'!$G$3</f>
        <v>29531.649999999998</v>
      </c>
      <c r="H3" s="26">
        <f>'[3]TOTALI 2023'!$H$3</f>
        <v>37147.800000000003</v>
      </c>
      <c r="I3" s="26">
        <f>'[3]GUSHT 2023'!$L$2</f>
        <v>84157.330000000016</v>
      </c>
      <c r="J3" s="26">
        <f>'[3]SHTATOR 2023'!$L$2</f>
        <v>51350.270000000004</v>
      </c>
      <c r="K3" s="26">
        <f>'[3]TOTALI 2023'!$K$3</f>
        <v>43375.63</v>
      </c>
      <c r="L3" s="107"/>
      <c r="M3" s="107"/>
      <c r="N3" s="108">
        <f t="shared" ref="N3:N10" si="0">SUM(B3:M3)</f>
        <v>555487.33000000007</v>
      </c>
      <c r="O3" s="61">
        <f>N3/N1*100</f>
        <v>45.590493580096556</v>
      </c>
    </row>
    <row r="4" spans="1:15" ht="15.75" x14ac:dyDescent="0.25">
      <c r="A4" s="107" t="s">
        <v>179</v>
      </c>
      <c r="B4" s="26">
        <f>'[3]TOTALI 2023'!$B$4</f>
        <v>6690</v>
      </c>
      <c r="C4" s="26">
        <f>'[3]TOTALI 2023'!$C$4</f>
        <v>5780</v>
      </c>
      <c r="D4" s="26">
        <f>'[3]TOTALI 2023'!$D$4</f>
        <v>6975</v>
      </c>
      <c r="E4" s="26">
        <f>'[3]TOTALI 2023'!$E$4</f>
        <v>4705</v>
      </c>
      <c r="F4" s="26">
        <f>'[3]TOTALI 2023'!$F$4</f>
        <v>6555</v>
      </c>
      <c r="G4" s="26">
        <f>'[3]TOTALI 2023'!$G$4</f>
        <v>7620</v>
      </c>
      <c r="H4" s="26">
        <f>'[3]TOTALI 2023'!$H$4</f>
        <v>7879</v>
      </c>
      <c r="I4" s="26">
        <f>'[3]GUSHT 2023'!$L$3</f>
        <v>9560</v>
      </c>
      <c r="J4" s="26">
        <f>'[3]SHTATOR 2023'!$L$3</f>
        <v>7515</v>
      </c>
      <c r="K4" s="26">
        <f>'[3]TOTALI 2023'!$K$4</f>
        <v>7880</v>
      </c>
      <c r="L4" s="107"/>
      <c r="M4" s="107"/>
      <c r="N4" s="108">
        <f t="shared" si="0"/>
        <v>71159</v>
      </c>
    </row>
    <row r="5" spans="1:15" ht="15.75" x14ac:dyDescent="0.25">
      <c r="A5" s="107" t="s">
        <v>180</v>
      </c>
      <c r="B5" s="26">
        <f>'[3]TOTALI 2023'!$B$18</f>
        <v>4040</v>
      </c>
      <c r="C5" s="26">
        <f>'[3]TOTALI 2023'!$C$18</f>
        <v>4660</v>
      </c>
      <c r="D5" s="26">
        <f>'[3]TOTALI 2023'!$D$18</f>
        <v>9740</v>
      </c>
      <c r="E5" s="26">
        <f>'[3]TOTALI 2023'!$E$18</f>
        <v>5760</v>
      </c>
      <c r="F5" s="26">
        <f>'[3]TOTALI 2023'!$F$18</f>
        <v>9817.5</v>
      </c>
      <c r="G5" s="26">
        <f>'[3]TOTALI 2023'!$G$18</f>
        <v>4633.1000000000004</v>
      </c>
      <c r="H5" s="26">
        <f>'[3]TOTALI 2023'!$H$18</f>
        <v>3155</v>
      </c>
      <c r="I5" s="26">
        <f>'[3]GUSHT 2023'!$L$13</f>
        <v>6820</v>
      </c>
      <c r="J5" s="26">
        <f>'[3]SHTATOR 2023'!$L$13</f>
        <v>2470</v>
      </c>
      <c r="K5" s="26">
        <f>'[3]TOTALI 2023'!$K$18</f>
        <v>2255</v>
      </c>
      <c r="L5" s="107"/>
      <c r="M5" s="107"/>
      <c r="N5" s="108">
        <f t="shared" si="0"/>
        <v>53350.6</v>
      </c>
    </row>
    <row r="6" spans="1:15" ht="15.75" x14ac:dyDescent="0.25">
      <c r="A6" s="107" t="s">
        <v>181</v>
      </c>
      <c r="B6" s="26">
        <f>'[3]TOTALI 2023'!$B$21</f>
        <v>1383.03</v>
      </c>
      <c r="C6" s="10">
        <f>'[3]TOTALI 2023'!$C$21</f>
        <v>150</v>
      </c>
      <c r="D6" s="26">
        <f>'[3]TOTALI 2023'!$D$21</f>
        <v>1260</v>
      </c>
      <c r="E6" s="10">
        <f>'[3]TOTALI 2023'!$E$21</f>
        <v>50</v>
      </c>
      <c r="F6" s="10">
        <f>'[3]TOTALI 2023'!$F$21</f>
        <v>800</v>
      </c>
      <c r="G6" s="10">
        <f>'[3]TOTALI 2023'!$G$21</f>
        <v>1692.02</v>
      </c>
      <c r="H6" s="10">
        <f>'[3]TOTALI 2023'!$H$21</f>
        <v>2209.0299999999997</v>
      </c>
      <c r="I6" s="26">
        <f>'[3]GUSHT 2023'!$L$20</f>
        <v>1125</v>
      </c>
      <c r="J6" s="26">
        <f>'[3]SHTATOR 2023'!$L$20</f>
        <v>0</v>
      </c>
      <c r="K6" s="10">
        <f>'[3]TOTALI 2023'!$K$21</f>
        <v>1660</v>
      </c>
      <c r="L6" s="107"/>
      <c r="M6" s="107"/>
      <c r="N6" s="108">
        <f t="shared" si="0"/>
        <v>10329.079999999998</v>
      </c>
    </row>
    <row r="7" spans="1:15" ht="15.75" x14ac:dyDescent="0.25">
      <c r="A7" s="107" t="s">
        <v>182</v>
      </c>
      <c r="B7" s="26">
        <f>'[3]TOTALI 2023'!$B$22</f>
        <v>0</v>
      </c>
      <c r="C7" s="10">
        <f>'[3]TOTALI 2023'!$C$22</f>
        <v>0</v>
      </c>
      <c r="D7" s="26">
        <f>'[3]TOTALI 2023'!$D$22</f>
        <v>0</v>
      </c>
      <c r="E7" s="10"/>
      <c r="F7" s="10">
        <f>'[3]TOTALI 2023'!$F$22</f>
        <v>1030</v>
      </c>
      <c r="G7" s="10">
        <f>'[3]TOTALI 2023'!$G$22</f>
        <v>0</v>
      </c>
      <c r="H7" s="10">
        <f>'[3]TOTALI 2023'!$H$22</f>
        <v>0</v>
      </c>
      <c r="I7" s="26">
        <f>'[3]GUSHT 2023'!$L$21</f>
        <v>0</v>
      </c>
      <c r="J7" s="26">
        <f>'[3]SHTATOR 2023'!$L$21</f>
        <v>0</v>
      </c>
      <c r="K7" s="10"/>
      <c r="L7" s="107"/>
      <c r="M7" s="107"/>
      <c r="N7" s="108">
        <f t="shared" si="0"/>
        <v>1030</v>
      </c>
    </row>
    <row r="8" spans="1:15" ht="15.75" x14ac:dyDescent="0.25">
      <c r="A8" s="107" t="s">
        <v>183</v>
      </c>
      <c r="B8" s="26">
        <f>'[3]TOTALI 2023'!$B$23</f>
        <v>290</v>
      </c>
      <c r="C8" s="10">
        <f>'[3]TOTALI 2023'!$C$23</f>
        <v>100</v>
      </c>
      <c r="D8" s="26">
        <f>'[3]TOTALI 2023'!$D$23</f>
        <v>291</v>
      </c>
      <c r="E8" s="10">
        <f>'[3]TOTALI 2023'!$E$23</f>
        <v>500</v>
      </c>
      <c r="F8" s="10">
        <f>'[3]TOTALI 2023'!$F$23</f>
        <v>869</v>
      </c>
      <c r="G8" s="10">
        <f>'[3]TOTALI 2023'!$G$23</f>
        <v>591</v>
      </c>
      <c r="H8" s="10">
        <f>'[3]TOTALI 2023'!$H$23</f>
        <v>300</v>
      </c>
      <c r="I8" s="26">
        <f>'[3]GUSHT 2023'!$L$22</f>
        <v>1130</v>
      </c>
      <c r="J8" s="26">
        <f>'[3]SHTATOR 2023'!$L$22</f>
        <v>100</v>
      </c>
      <c r="K8" s="10">
        <f>'[3]TOTALI 2023'!$K$23</f>
        <v>1073</v>
      </c>
      <c r="L8" s="107"/>
      <c r="M8" s="107"/>
      <c r="N8" s="108">
        <f t="shared" si="0"/>
        <v>5244</v>
      </c>
    </row>
    <row r="9" spans="1:15" ht="15.75" x14ac:dyDescent="0.25">
      <c r="A9" s="107" t="s">
        <v>48</v>
      </c>
      <c r="B9" s="26">
        <f>'[3]TOTALI 2023'!$B$24</f>
        <v>615</v>
      </c>
      <c r="C9" s="10">
        <f>'[3]TOTALI 2023'!$C$24</f>
        <v>2683.1</v>
      </c>
      <c r="D9" s="26">
        <f>'[3]TOTALI 2023'!$D$24</f>
        <v>4819.96</v>
      </c>
      <c r="E9" s="10">
        <f>'[3]TOTALI 2023'!$E$24</f>
        <v>2335</v>
      </c>
      <c r="F9" s="10">
        <f>'[3]TOTALI 2023'!$F$24</f>
        <v>2145.6800000000003</v>
      </c>
      <c r="G9" s="10">
        <f>'[3]TOTALI 2023'!$G$24</f>
        <v>1323.88</v>
      </c>
      <c r="H9" s="10">
        <f>'[3]TOTALI 2023'!$H$24</f>
        <v>762.88</v>
      </c>
      <c r="I9" s="26">
        <f>'[3]GUSHT 2023'!$L$23</f>
        <v>1347.14</v>
      </c>
      <c r="J9" s="26">
        <f>'[3]SHTATOR 2023'!$L$23</f>
        <v>2340.54</v>
      </c>
      <c r="K9" s="10">
        <f>'[3]TOTALI 2023'!$K$24</f>
        <v>5474.26</v>
      </c>
      <c r="L9" s="107"/>
      <c r="M9" s="107"/>
      <c r="N9" s="108">
        <f t="shared" si="0"/>
        <v>23847.439999999995</v>
      </c>
    </row>
    <row r="10" spans="1:15" ht="15.75" x14ac:dyDescent="0.25">
      <c r="A10" s="107" t="s">
        <v>184</v>
      </c>
      <c r="B10" s="26">
        <f>'[3]TOTALI 2023'!$B$15</f>
        <v>0</v>
      </c>
      <c r="C10" s="26">
        <f>'[3]TOTALI 2023'!$C$15</f>
        <v>345</v>
      </c>
      <c r="D10" s="26">
        <f>'[3]TOTALI 2023'!$D$15</f>
        <v>0</v>
      </c>
      <c r="E10" s="26">
        <v>0</v>
      </c>
      <c r="F10" s="26">
        <f>'[3]TOTALI 2023'!$F$15</f>
        <v>0</v>
      </c>
      <c r="G10" s="26">
        <f>'[3]TOTALI 2023'!$G$15</f>
        <v>0</v>
      </c>
      <c r="H10" s="26">
        <f>'[3]TOTALI 2023'!$H$15</f>
        <v>0</v>
      </c>
      <c r="I10" s="26">
        <f>'[3]TOTALI 2023'!$I$15</f>
        <v>0</v>
      </c>
      <c r="J10" s="26">
        <f>'[3]SHTATOR 2023'!$L$15</f>
        <v>500</v>
      </c>
      <c r="K10" s="26">
        <f>'[3]TOTALI 2023'!$K$15</f>
        <v>0</v>
      </c>
      <c r="L10" s="26"/>
      <c r="M10" s="26"/>
      <c r="N10" s="26">
        <f t="shared" si="0"/>
        <v>845</v>
      </c>
    </row>
    <row r="11" spans="1:15" x14ac:dyDescent="0.25">
      <c r="N11" s="106">
        <f>SUM(N3:N10)</f>
        <v>721292.45</v>
      </c>
    </row>
    <row r="12" spans="1:15" x14ac:dyDescent="0.25">
      <c r="A12" s="105" t="s">
        <v>175</v>
      </c>
    </row>
    <row r="13" spans="1:15" ht="15.75" x14ac:dyDescent="0.25">
      <c r="A13" s="107" t="s">
        <v>34</v>
      </c>
      <c r="B13" s="26">
        <f>'[3]TOTALI 2023'!$B$6</f>
        <v>32</v>
      </c>
      <c r="C13" s="26">
        <f>'[3]TOTALI 2023'!$C$6</f>
        <v>9</v>
      </c>
      <c r="D13" s="26">
        <f>'[3]TOTALI 2023'!$D$6</f>
        <v>126</v>
      </c>
      <c r="E13" s="26">
        <f>'[3]TOTALI 2023'!$E$6</f>
        <v>20</v>
      </c>
      <c r="F13" s="26">
        <f>'[3]TOTALI 2023'!$F$6</f>
        <v>53</v>
      </c>
      <c r="G13" s="26">
        <f>'[3]TOTALI 2023'!$G$6</f>
        <v>91</v>
      </c>
      <c r="H13" s="26">
        <f>'[3]TOTALI 2023'!$H$6</f>
        <v>70</v>
      </c>
      <c r="I13" s="26">
        <f>'[3]GUSHT 2023'!$L$5</f>
        <v>136</v>
      </c>
      <c r="J13" s="26">
        <f>'[3]SHTATOR 2023'!$L$5</f>
        <v>68</v>
      </c>
      <c r="K13" s="26">
        <f>'[3]TOTALI 2023'!$K$6</f>
        <v>14</v>
      </c>
      <c r="L13" s="107"/>
      <c r="M13" s="107"/>
      <c r="N13" s="108">
        <f t="shared" ref="N13:N20" si="1">SUM(B13:M13)</f>
        <v>619</v>
      </c>
    </row>
    <row r="14" spans="1:15" ht="15.75" x14ac:dyDescent="0.25">
      <c r="A14" s="107" t="s">
        <v>176</v>
      </c>
      <c r="B14" s="26">
        <f>'[3]TOTALI 2023'!$B$7</f>
        <v>0</v>
      </c>
      <c r="C14" s="26">
        <f>'[3]TOTALI 2023'!$C$7</f>
        <v>0</v>
      </c>
      <c r="D14" s="26">
        <f>'[3]TOTALI 2023'!$D$7</f>
        <v>0</v>
      </c>
      <c r="E14" s="26">
        <f>'[3]TOTALI 2023'!$E$7</f>
        <v>40</v>
      </c>
      <c r="F14" s="26">
        <f>'[3]TOTALI 2023'!$F$7</f>
        <v>0</v>
      </c>
      <c r="G14" s="26">
        <f>'[3]TOTALI 2023'!$G$7</f>
        <v>50</v>
      </c>
      <c r="H14" s="26">
        <f>'[3]TOTALI 2023'!$H$7</f>
        <v>1</v>
      </c>
      <c r="I14" s="26">
        <f>'[3]GUSHT 2023'!$L$6</f>
        <v>0</v>
      </c>
      <c r="J14" s="26">
        <f>'[3]SHTATOR 2023'!$L$6</f>
        <v>0</v>
      </c>
      <c r="K14" s="26">
        <f>'[3]TOTALI 2023'!$K$7</f>
        <v>0</v>
      </c>
      <c r="L14" s="107"/>
      <c r="M14" s="107"/>
      <c r="N14" s="108">
        <f t="shared" si="1"/>
        <v>91</v>
      </c>
    </row>
    <row r="15" spans="1:15" ht="15.75" x14ac:dyDescent="0.25">
      <c r="A15" s="107" t="s">
        <v>36</v>
      </c>
      <c r="B15" s="26">
        <f>'[3]TOTALI 2023'!$B$8</f>
        <v>0</v>
      </c>
      <c r="C15" s="26">
        <f>'[3]TOTALI 2023'!$C$8</f>
        <v>55</v>
      </c>
      <c r="D15" s="26">
        <f>'[3]TOTALI 2023'!$D$8</f>
        <v>113</v>
      </c>
      <c r="E15" s="26">
        <f>'[3]TOTALI 2023'!$E$8</f>
        <v>0</v>
      </c>
      <c r="F15" s="26">
        <f>'[3]TOTALI 2023'!$F$8</f>
        <v>116</v>
      </c>
      <c r="G15" s="26">
        <f>'[3]TOTALI 2023'!$G$8</f>
        <v>123</v>
      </c>
      <c r="H15" s="26">
        <f>'[3]TOTALI 2023'!$H$8</f>
        <v>110</v>
      </c>
      <c r="I15" s="26">
        <f>'[3]GUSHT 2023'!$L$7</f>
        <v>342</v>
      </c>
      <c r="J15" s="26">
        <f>'[3]SHTATOR 2023'!$L$7</f>
        <v>112</v>
      </c>
      <c r="K15" s="26">
        <f>'[3]TOTALI 2023'!$K$8</f>
        <v>280</v>
      </c>
      <c r="L15" s="107"/>
      <c r="M15" s="107"/>
      <c r="N15" s="108">
        <f t="shared" si="1"/>
        <v>1251</v>
      </c>
    </row>
    <row r="16" spans="1:15" ht="15.75" x14ac:dyDescent="0.25">
      <c r="A16" s="107" t="s">
        <v>37</v>
      </c>
      <c r="B16" s="26">
        <f>'[3]TOTALI 2023'!$B$9</f>
        <v>3274</v>
      </c>
      <c r="C16" s="26">
        <f>'[3]TOTALI 2023'!$C$9</f>
        <v>2866</v>
      </c>
      <c r="D16" s="26">
        <f>'[3]TOTALI 2023'!$D$9</f>
        <v>3231</v>
      </c>
      <c r="E16" s="26">
        <f>'[3]TOTALI 2023'!$E$9</f>
        <v>2738</v>
      </c>
      <c r="F16" s="26">
        <f>'[3]TOTALI 2023'!$F$9</f>
        <v>4205</v>
      </c>
      <c r="G16" s="26">
        <f>'[3]TOTALI 2023'!$G$9</f>
        <v>3383</v>
      </c>
      <c r="H16" s="26">
        <f>'[3]TOTALI 2023'!$H$9</f>
        <v>4294</v>
      </c>
      <c r="I16" s="26">
        <f>'[3]GUSHT 2023'!$L$8</f>
        <v>5501</v>
      </c>
      <c r="J16" s="26">
        <f>'[3]SHTATOR 2023'!$L$8</f>
        <v>3497</v>
      </c>
      <c r="K16" s="26">
        <f>'[3]TOTALI 2023'!$K$9</f>
        <v>3381</v>
      </c>
      <c r="L16" s="107"/>
      <c r="M16" s="107"/>
      <c r="N16" s="108">
        <f t="shared" si="1"/>
        <v>36370</v>
      </c>
    </row>
    <row r="17" spans="1:14" ht="15.75" x14ac:dyDescent="0.25">
      <c r="A17" s="107" t="s">
        <v>177</v>
      </c>
      <c r="B17" s="26">
        <f>'[3]TOTALI 2023'!$B$10</f>
        <v>372</v>
      </c>
      <c r="C17" s="26">
        <f>'[3]TOTALI 2023'!$C$10</f>
        <v>0</v>
      </c>
      <c r="D17" s="26">
        <f>'[3]TOTALI 2023'!$D$10</f>
        <v>464</v>
      </c>
      <c r="E17" s="26">
        <f>'[3]TOTALI 2023'!$E$10</f>
        <v>340</v>
      </c>
      <c r="F17" s="26">
        <f>'[3]TOTALI 2023'!$F$10</f>
        <v>300</v>
      </c>
      <c r="G17" s="26">
        <f>'[3]TOTALI 2023'!$G$10</f>
        <v>592</v>
      </c>
      <c r="H17" s="26">
        <f>'[3]TOTALI 2023'!$H$10</f>
        <v>400</v>
      </c>
      <c r="I17" s="26">
        <f>'[3]GUSHT 2023'!$L$9</f>
        <v>1540</v>
      </c>
      <c r="J17" s="26">
        <f>'[3]SHTATOR 2023'!$L$9</f>
        <v>846</v>
      </c>
      <c r="K17" s="26">
        <f>'[3]TOTALI 2023'!$K$10</f>
        <v>400</v>
      </c>
      <c r="L17" s="107"/>
      <c r="M17" s="107"/>
      <c r="N17" s="108">
        <f t="shared" si="1"/>
        <v>5254</v>
      </c>
    </row>
    <row r="18" spans="1:14" ht="15.75" x14ac:dyDescent="0.25">
      <c r="A18" s="107" t="s">
        <v>178</v>
      </c>
      <c r="B18" s="26">
        <f>'[3]TOTALI 2023'!$B$11</f>
        <v>362.6</v>
      </c>
      <c r="C18" s="26">
        <f>'[3]TOTALI 2023'!$C$11</f>
        <v>312.89999999999998</v>
      </c>
      <c r="D18" s="26">
        <f>'[3]TOTALI 2023'!$D$11</f>
        <v>147.1</v>
      </c>
      <c r="E18" s="26">
        <f>'[3]TOTALI 2023'!$E$11</f>
        <v>107.41</v>
      </c>
      <c r="F18" s="26">
        <f>'[3]TOTALI 2023'!$F$11</f>
        <v>257.8</v>
      </c>
      <c r="G18" s="26">
        <f>'[3]TOTALI 2023'!$G$11</f>
        <v>93.9</v>
      </c>
      <c r="H18" s="26">
        <f>'[3]TOTALI 2023'!$H$11</f>
        <v>101.89999999999999</v>
      </c>
      <c r="I18" s="26">
        <f>'[3]GUSHT 2023'!$L$10</f>
        <v>156.5</v>
      </c>
      <c r="J18" s="26">
        <f>'[3]SHTATOR 2023'!$L$10</f>
        <v>65.510000000000005</v>
      </c>
      <c r="K18" s="26">
        <f>'[3]TOTALI 2023'!$K$11</f>
        <v>89.300000000000011</v>
      </c>
      <c r="L18" s="107"/>
      <c r="M18" s="107"/>
      <c r="N18" s="108">
        <f t="shared" si="1"/>
        <v>1694.92</v>
      </c>
    </row>
    <row r="19" spans="1:14" ht="15.75" x14ac:dyDescent="0.25">
      <c r="A19" s="103" t="s">
        <v>43</v>
      </c>
      <c r="B19" s="26">
        <f>'[3]TOTALI 2023'!$B$19</f>
        <v>0</v>
      </c>
      <c r="C19" s="26">
        <f>'[3]TOTALI 2023'!$C$19</f>
        <v>0</v>
      </c>
      <c r="D19" s="26">
        <v>0</v>
      </c>
      <c r="E19" s="26">
        <v>0</v>
      </c>
      <c r="F19" s="26">
        <f>'[3]TOTALI 2023'!$F$19</f>
        <v>0</v>
      </c>
      <c r="G19" s="26">
        <f>'[3]TOTALI 2023'!$G$19</f>
        <v>0</v>
      </c>
      <c r="H19" s="26">
        <f>'[3]TOTALI 2023'!$H$19</f>
        <v>0</v>
      </c>
      <c r="I19" s="26">
        <f>'[3]GUSHT 2023'!$L$18</f>
        <v>0</v>
      </c>
      <c r="J19" s="26">
        <f>'[3]SHTATOR 2023'!$L$18</f>
        <v>0</v>
      </c>
      <c r="K19" s="26">
        <f>'[3]TOTALI 2023'!$K$19</f>
        <v>0</v>
      </c>
      <c r="L19" s="107"/>
      <c r="M19" s="107"/>
      <c r="N19" s="108">
        <f t="shared" si="1"/>
        <v>0</v>
      </c>
    </row>
    <row r="20" spans="1:14" ht="15.75" x14ac:dyDescent="0.25">
      <c r="A20" s="103" t="s">
        <v>44</v>
      </c>
      <c r="B20" s="26">
        <f>'[3]TOTALI 2023'!$B$20</f>
        <v>0</v>
      </c>
      <c r="C20" s="26">
        <f>'[3]TOTALI 2023'!$C$20</f>
        <v>0</v>
      </c>
      <c r="D20" s="26">
        <v>0</v>
      </c>
      <c r="E20" s="26">
        <v>0</v>
      </c>
      <c r="F20" s="26">
        <f>'[3]TOTALI 2023'!$F$20</f>
        <v>0</v>
      </c>
      <c r="G20" s="26">
        <f>'[3]TOTALI 2023'!$G$20</f>
        <v>0</v>
      </c>
      <c r="H20" s="26">
        <f>'[3]TOTALI 2023'!$H$20</f>
        <v>0</v>
      </c>
      <c r="I20" s="26">
        <f>'[3]GUSHT 2023'!$L$19</f>
        <v>0</v>
      </c>
      <c r="J20" s="26">
        <f>'[3]SHTATOR 2023'!$L$19</f>
        <v>0</v>
      </c>
      <c r="K20" s="26">
        <f>'[3]TOTALI 2023'!$K$22</f>
        <v>0</v>
      </c>
      <c r="L20" s="107"/>
      <c r="M20" s="107"/>
      <c r="N20" s="108">
        <f t="shared" si="1"/>
        <v>0</v>
      </c>
    </row>
    <row r="21" spans="1:14" x14ac:dyDescent="0.25">
      <c r="N21" s="106">
        <f>SUM(N13:N20)</f>
        <v>45279.92</v>
      </c>
    </row>
    <row r="22" spans="1:14" x14ac:dyDescent="0.25">
      <c r="A22" s="105" t="s">
        <v>185</v>
      </c>
    </row>
    <row r="23" spans="1:14" ht="15.75" x14ac:dyDescent="0.25">
      <c r="A23" s="107" t="s">
        <v>186</v>
      </c>
      <c r="B23" s="26">
        <f>'[3]TOTALI 2023'!$B$5</f>
        <v>1882.8200000000002</v>
      </c>
      <c r="C23" s="26">
        <f>'[3]TOTALI 2023'!$C$5</f>
        <v>74809.17</v>
      </c>
      <c r="D23" s="26">
        <f>'[3]TOTALI 2023'!$D$5</f>
        <v>36440.559999999998</v>
      </c>
      <c r="E23" s="26">
        <f>'[3]TOTALI 2023'!$E$5</f>
        <v>15117.49</v>
      </c>
      <c r="F23" s="26">
        <f>'[3]TOTALI 2023'!$F$5</f>
        <v>4619.8100000000004</v>
      </c>
      <c r="G23" s="26">
        <f>'[3]TOTALI 2023'!$G$5</f>
        <v>15280.329999999998</v>
      </c>
      <c r="H23" s="26">
        <f>'[3]TOTALI 2023'!$H$5</f>
        <v>86070.51</v>
      </c>
      <c r="I23" s="26">
        <f>'[3]GUSHT 2023'!$L$4</f>
        <v>18369.8</v>
      </c>
      <c r="J23" s="26">
        <f>'[3]SHTATOR 2023'!$L$4</f>
        <v>13193.760000000002</v>
      </c>
      <c r="K23" s="26">
        <f>'[3]TOTALI 2023'!$K$5</f>
        <v>5146.1399999999994</v>
      </c>
      <c r="L23" s="107"/>
      <c r="M23" s="107"/>
      <c r="N23" s="108">
        <f>SUM(B23:M23)</f>
        <v>270930.39</v>
      </c>
    </row>
    <row r="24" spans="1:14" ht="15.75" x14ac:dyDescent="0.25">
      <c r="A24" s="107" t="s">
        <v>187</v>
      </c>
      <c r="B24" s="26">
        <f>'[3]TOTALI 2023'!$B$13</f>
        <v>0</v>
      </c>
      <c r="C24" s="26">
        <f>'[3]TOTALI 2023'!$C$13</f>
        <v>1447.9199999999998</v>
      </c>
      <c r="D24" s="26">
        <f>'[3]TOTALI 2023'!$D$13</f>
        <v>1474.1599999999999</v>
      </c>
      <c r="E24" s="26">
        <f>'[3]TOTALI 2023'!$E$13</f>
        <v>346.07</v>
      </c>
      <c r="F24" s="26">
        <f>'[3]TOTALI 2023'!$F$13</f>
        <v>253</v>
      </c>
      <c r="G24" s="26">
        <f>'[3]TOTALI 2023'!$G$13</f>
        <v>0</v>
      </c>
      <c r="H24" s="26">
        <f>'[3]TOTALI 2023'!$H$13</f>
        <v>167.5</v>
      </c>
      <c r="I24" s="26">
        <f>'[3]GUSHT 2023'!$L$12</f>
        <v>2555.34</v>
      </c>
      <c r="J24" s="26">
        <f>'[3]SHTATOR 2023'!$L$12</f>
        <v>494</v>
      </c>
      <c r="K24" s="26">
        <f>'[3]TOTALI 2023'!$K$13</f>
        <v>0</v>
      </c>
      <c r="L24" s="26"/>
      <c r="M24" s="26"/>
      <c r="N24" s="108">
        <f>SUM(B24:M24)</f>
        <v>6737.99</v>
      </c>
    </row>
    <row r="25" spans="1:14" x14ac:dyDescent="0.25">
      <c r="N25" s="106">
        <f>SUM(N23:N24)</f>
        <v>277668.38</v>
      </c>
    </row>
    <row r="26" spans="1:14" x14ac:dyDescent="0.25">
      <c r="A26" t="s">
        <v>188</v>
      </c>
    </row>
    <row r="27" spans="1:14" ht="15.75" x14ac:dyDescent="0.25">
      <c r="A27" s="107" t="s">
        <v>41</v>
      </c>
      <c r="B27" s="26">
        <f>'[3]TOTALI 2023'!$B$16</f>
        <v>5500</v>
      </c>
      <c r="C27" s="26">
        <f>'[3]TOTALI 2023'!$C$16</f>
        <v>150</v>
      </c>
      <c r="D27" s="26">
        <f>'[3]TOTALI 2023'!$D$16</f>
        <v>2442.23</v>
      </c>
      <c r="E27" s="26">
        <f>'[3]TOTALI 2023'!$E$16</f>
        <v>230</v>
      </c>
      <c r="F27" s="26">
        <f>'[3]TOTALI 2023'!$F$16</f>
        <v>115</v>
      </c>
      <c r="G27" s="26">
        <f>'[3]TOTALI 2023'!$G$16</f>
        <v>1200</v>
      </c>
      <c r="H27" s="26">
        <f>'[3]TOTALI 2023'!$H$16</f>
        <v>415.4</v>
      </c>
      <c r="I27" s="26">
        <f>'[3]GUSHT 2023'!$L$16</f>
        <v>650</v>
      </c>
      <c r="J27" s="26">
        <f>'[3]SHTATOR 2023'!$L$16</f>
        <v>430</v>
      </c>
      <c r="K27" s="26">
        <f>'[3]TOTALI 2023'!$K$16</f>
        <v>560</v>
      </c>
      <c r="L27" s="26"/>
      <c r="M27" s="26"/>
      <c r="N27" s="108">
        <f>SUM(B27:M27)</f>
        <v>11692.63</v>
      </c>
    </row>
    <row r="28" spans="1:14" ht="15.75" x14ac:dyDescent="0.25">
      <c r="A28" s="107" t="s">
        <v>189</v>
      </c>
      <c r="B28" s="26">
        <f>'[3]TOTALI 2023'!$B$17</f>
        <v>233</v>
      </c>
      <c r="C28" s="26">
        <f>'[3]TOTALI 2023'!$C$17</f>
        <v>465</v>
      </c>
      <c r="D28" s="26">
        <f>'[3]TOTALI 2023'!$D$17</f>
        <v>928.5</v>
      </c>
      <c r="E28" s="26">
        <f>'[3]TOTALI 2023'!$E$17</f>
        <v>80</v>
      </c>
      <c r="F28" s="26">
        <f>'[3]TOTALI 2023'!$F$17</f>
        <v>1345</v>
      </c>
      <c r="G28" s="26">
        <f>'[3]TOTALI 2023'!$G$17</f>
        <v>218</v>
      </c>
      <c r="H28" s="26">
        <f>'[3]TOTALI 2023'!$H$17</f>
        <v>640</v>
      </c>
      <c r="I28" s="26">
        <f>'[3]GUSHT 2023'!$L$17</f>
        <v>100</v>
      </c>
      <c r="J28" s="26">
        <f>'[3]SHTATOR 2023'!$L$17</f>
        <v>2104.1</v>
      </c>
      <c r="K28" s="26">
        <f>'[3]TOTALI 2023'!$K$17</f>
        <v>575</v>
      </c>
      <c r="L28" s="26"/>
      <c r="M28" s="26"/>
      <c r="N28" s="108">
        <f>SUM(B28:M28)</f>
        <v>6688.6</v>
      </c>
    </row>
    <row r="29" spans="1:14" x14ac:dyDescent="0.25">
      <c r="N29" s="106">
        <f>SUM(N27:N28)</f>
        <v>18381.23</v>
      </c>
    </row>
    <row r="30" spans="1:14" x14ac:dyDescent="0.25">
      <c r="A30" s="105" t="s">
        <v>190</v>
      </c>
      <c r="N30" s="106"/>
    </row>
    <row r="31" spans="1:14" ht="15.75" x14ac:dyDescent="0.25">
      <c r="A31" s="103" t="s">
        <v>191</v>
      </c>
      <c r="B31" s="26">
        <f>'[3]TOTALI 2023'!$B$14</f>
        <v>1389</v>
      </c>
      <c r="C31" s="26">
        <f>'[3]TOTALI 2023'!$C$14</f>
        <v>1217</v>
      </c>
      <c r="D31" s="26">
        <f>'[3]TOTALI 2023'!$D$14</f>
        <v>2476</v>
      </c>
      <c r="E31" s="26">
        <f>'[3]TOTALI 2023'!$E$14</f>
        <v>1139</v>
      </c>
      <c r="F31" s="26">
        <f>'[3]TOTALI 2023'!$F$14</f>
        <v>1715</v>
      </c>
      <c r="G31" s="26">
        <f>'[3]TOTALI 2023'!$G$14</f>
        <v>1200</v>
      </c>
      <c r="H31" s="26">
        <f>'[3]TOTALI 2023'!$H$14</f>
        <v>1906</v>
      </c>
      <c r="I31" s="26">
        <f>'[3]GUSHT 2023'!$L$14</f>
        <v>2203</v>
      </c>
      <c r="J31" s="26">
        <f>'[3]SHTATOR 2023'!$L$14</f>
        <v>1586</v>
      </c>
      <c r="K31" s="26">
        <f>'[3]TOTALI 2023'!$K$14</f>
        <v>1845</v>
      </c>
      <c r="L31" s="107"/>
      <c r="M31" s="107"/>
      <c r="N31" s="108">
        <f>SUM(B31:M31)</f>
        <v>16676</v>
      </c>
    </row>
    <row r="32" spans="1:14" ht="15.75" x14ac:dyDescent="0.25">
      <c r="A32" s="24" t="s">
        <v>49</v>
      </c>
      <c r="B32" s="10">
        <f>'[3]TOTALI 2023'!$B$29</f>
        <v>3010</v>
      </c>
      <c r="C32" s="10">
        <f>'[3]TOTALI 2023'!$C$29</f>
        <v>3786</v>
      </c>
      <c r="D32" s="26">
        <f>'[3]TOTALI 2023'!$D$29</f>
        <v>7092</v>
      </c>
      <c r="E32" s="10">
        <f>'[3]TOTALI 2023'!$E$29</f>
        <v>4575</v>
      </c>
      <c r="F32" s="10">
        <f>'[3]TOTALI 2023'!$F$29</f>
        <v>5368</v>
      </c>
      <c r="G32" s="10">
        <f>'[3]TOTALI 2023'!$G$29</f>
        <v>3904</v>
      </c>
      <c r="H32" s="10">
        <f>'[3]TOTALI 2023'!$H$29</f>
        <v>2368</v>
      </c>
      <c r="I32" s="26">
        <f>'[3]GUSHT 2023'!$L$28</f>
        <v>5830</v>
      </c>
      <c r="J32" s="26">
        <f>'[3]SHTATOR 2023'!$L$28</f>
        <v>5990</v>
      </c>
      <c r="K32" s="10">
        <f>'[3]TOTALI 2023'!$K$29</f>
        <v>6110</v>
      </c>
      <c r="L32" s="10"/>
      <c r="M32" s="10"/>
      <c r="N32" s="108">
        <f>SUM(B32:M32)</f>
        <v>48033</v>
      </c>
    </row>
    <row r="33" spans="1:14" ht="15.75" x14ac:dyDescent="0.25">
      <c r="A33" s="24" t="s">
        <v>161</v>
      </c>
      <c r="B33" s="10">
        <f>'[3]TOTALI 2023'!$B$28</f>
        <v>9</v>
      </c>
      <c r="C33" s="10">
        <f>'[3]TOTALI 2023'!$C$28</f>
        <v>18</v>
      </c>
      <c r="D33" s="26">
        <f>'[3]TOTALI 2023'!$D$28</f>
        <v>12</v>
      </c>
      <c r="E33" s="10">
        <f>'[3]TOTALI 2023'!$E$28</f>
        <v>39</v>
      </c>
      <c r="F33" s="10">
        <f>'[3]TOTALI 2023'!$F$28</f>
        <v>16</v>
      </c>
      <c r="G33" s="10">
        <f>'[3]TOTALI 2023'!$G$28</f>
        <v>8</v>
      </c>
      <c r="H33" s="10">
        <f>'[3]TOTALI 2023'!$H$28</f>
        <v>11</v>
      </c>
      <c r="I33" s="26">
        <v>6</v>
      </c>
      <c r="J33" s="26">
        <f>'[3]SHTATOR 2023'!$L$27</f>
        <v>0</v>
      </c>
      <c r="K33" s="10">
        <f>'[3]TOTALI 2023'!$K$28</f>
        <v>4</v>
      </c>
      <c r="L33" s="10"/>
      <c r="M33" s="10"/>
      <c r="N33" s="108">
        <f>SUM(B33:M33)</f>
        <v>123</v>
      </c>
    </row>
    <row r="34" spans="1:14" x14ac:dyDescent="0.25">
      <c r="N34" s="106">
        <f>SUM(N31:N33)</f>
        <v>64832</v>
      </c>
    </row>
    <row r="35" spans="1:14" ht="15.75" x14ac:dyDescent="0.25">
      <c r="A35" s="109" t="s">
        <v>192</v>
      </c>
    </row>
    <row r="36" spans="1:14" ht="15.75" x14ac:dyDescent="0.25">
      <c r="A36" s="103" t="s">
        <v>193</v>
      </c>
      <c r="B36" s="10">
        <f>'[3]TOTALI 2023'!$B$26</f>
        <v>2553</v>
      </c>
      <c r="C36" s="10">
        <f>'[3]TOTALI 2023'!$C$26</f>
        <v>2603</v>
      </c>
      <c r="D36" s="26">
        <f>'[3]TOTALI 2023'!$D$26</f>
        <v>2604</v>
      </c>
      <c r="E36" s="10">
        <f>'[3]TOTALI 2023'!$E$26</f>
        <v>2873</v>
      </c>
      <c r="F36" s="10">
        <f>'[3]TOTALI 2023'!$F$26</f>
        <v>2703</v>
      </c>
      <c r="G36" s="10">
        <f>'[3]TOTALI 2023'!$G$26</f>
        <v>2502</v>
      </c>
      <c r="H36" s="10">
        <f>'[3]TOTALI 2023'!$H$26</f>
        <v>1557</v>
      </c>
      <c r="I36" s="26">
        <f>'[3]GUSHT 2023'!$L$25</f>
        <v>0</v>
      </c>
      <c r="J36" s="26">
        <f>'[3]SHTATOR 2023'!$L$25</f>
        <v>2514</v>
      </c>
      <c r="K36" s="10">
        <f>'[3]TOTALI 2023'!$K$26</f>
        <v>2475</v>
      </c>
      <c r="L36" s="10"/>
      <c r="M36" s="10"/>
      <c r="N36" s="108">
        <f>SUM(B36:M36)</f>
        <v>22384</v>
      </c>
    </row>
    <row r="37" spans="1:14" ht="15.75" x14ac:dyDescent="0.25">
      <c r="A37" s="103" t="s">
        <v>194</v>
      </c>
      <c r="B37" s="10">
        <f>'[3]TOTALI 2023'!$B$27</f>
        <v>50</v>
      </c>
      <c r="C37" s="10">
        <f>'[3]TOTALI 2023'!$C$27</f>
        <v>2410</v>
      </c>
      <c r="D37" s="26">
        <f>'[3]TOTALI 2023'!$D$27</f>
        <v>15820</v>
      </c>
      <c r="E37" s="10">
        <f>'[3]TOTALI 2023'!$E$27</f>
        <v>1460</v>
      </c>
      <c r="F37" s="10">
        <f>'[3]TOTALI 2023'!$F$27</f>
        <v>1000</v>
      </c>
      <c r="G37" s="10">
        <f>'[3]TOTALI 2023'!$G$27</f>
        <v>550</v>
      </c>
      <c r="H37" s="10">
        <f>'[3]TOTALI 2023'!$H$27</f>
        <v>970</v>
      </c>
      <c r="I37" s="26">
        <f>'[3]GUSHT 2023'!$L$26</f>
        <v>420</v>
      </c>
      <c r="J37" s="26">
        <f>'[3]SHTATOR 2023'!$L$26</f>
        <v>14980</v>
      </c>
      <c r="K37" s="10">
        <f>'[3]TOTALI 2023'!$K$27</f>
        <v>1700</v>
      </c>
      <c r="L37" s="10"/>
      <c r="M37" s="10"/>
      <c r="N37" s="108">
        <f>SUM(B37:M37)</f>
        <v>39360</v>
      </c>
    </row>
    <row r="38" spans="1:14" x14ac:dyDescent="0.25">
      <c r="N38" s="106">
        <f>SUM(N36:N37)</f>
        <v>61744</v>
      </c>
    </row>
    <row r="39" spans="1:14" x14ac:dyDescent="0.25">
      <c r="A39" s="105" t="s">
        <v>166</v>
      </c>
    </row>
    <row r="40" spans="1:14" ht="15.75" x14ac:dyDescent="0.25">
      <c r="A40" s="107" t="s">
        <v>195</v>
      </c>
      <c r="B40" s="26">
        <f>'[3]TOTALI 2023'!$B$25</f>
        <v>3536.5</v>
      </c>
      <c r="C40" s="10">
        <f>'[3]TOTALI 2023'!$C$25</f>
        <v>3101.5</v>
      </c>
      <c r="D40" s="26">
        <f>'[3]TOTALI 2023'!$D$25</f>
        <v>3141.5</v>
      </c>
      <c r="E40" s="10">
        <f>'[3]TOTALI 2023'!$E$25</f>
        <v>2053</v>
      </c>
      <c r="F40" s="10">
        <f>'[3]TOTALI 2023'!$F$25</f>
        <v>2129.5</v>
      </c>
      <c r="G40" s="10">
        <f>'[3]TOTALI 2023'!$G$25</f>
        <v>2784</v>
      </c>
      <c r="H40" s="10">
        <f>'[3]TOTALI 2023'!$H$25</f>
        <v>2245.5</v>
      </c>
      <c r="I40" s="26">
        <f>'[3]GUSHT 2023'!$L$24</f>
        <v>4097</v>
      </c>
      <c r="J40" s="26">
        <f>'[3]SHTATOR 2023'!$L$24</f>
        <v>2696</v>
      </c>
      <c r="K40" s="10">
        <f>'[3]TOTALI 2023'!$K$25</f>
        <v>2715.5</v>
      </c>
      <c r="L40" s="10"/>
      <c r="M40" s="10"/>
      <c r="N40" s="108">
        <f>SUM(B40:M40)</f>
        <v>28500</v>
      </c>
    </row>
    <row r="41" spans="1:14" ht="15.75" x14ac:dyDescent="0.25">
      <c r="A41" s="107" t="s">
        <v>165</v>
      </c>
      <c r="B41" s="26">
        <v>0</v>
      </c>
      <c r="C41" s="26">
        <v>0</v>
      </c>
      <c r="D41" s="26">
        <v>0</v>
      </c>
      <c r="E41" s="26">
        <v>0</v>
      </c>
      <c r="F41" s="26">
        <f>'[3]TOTALI 2023'!$F$12</f>
        <v>72</v>
      </c>
      <c r="G41" s="26">
        <f>'[3]TOTALI 2023'!$G$12</f>
        <v>108</v>
      </c>
      <c r="H41" s="26">
        <f>'[3]TOTALI 2023'!$H$12</f>
        <v>90</v>
      </c>
      <c r="I41" s="26">
        <f>'[3]GUSHT 2023'!$L$11</f>
        <v>176</v>
      </c>
      <c r="J41" s="26">
        <f>'[3]SHTATOR 2023'!$L$11</f>
        <v>144</v>
      </c>
      <c r="K41" s="26">
        <f>'[3]TOTALI 2023'!$K$12</f>
        <v>140</v>
      </c>
      <c r="L41" s="26"/>
      <c r="M41" s="26"/>
      <c r="N41" s="108">
        <f>SUM(B41:M41)</f>
        <v>730</v>
      </c>
    </row>
    <row r="42" spans="1:14" x14ac:dyDescent="0.25">
      <c r="N42" s="106">
        <f>SUM(N40:N41)</f>
        <v>29230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THV-2025</vt:lpstr>
      <vt:lpstr>SHPENZIMET PER 2025</vt:lpstr>
      <vt:lpstr>PARTICIPIMET E QYTETAREVE 2023</vt:lpstr>
      <vt:lpstr>Sheet2</vt:lpstr>
      <vt:lpstr>PARTICIPIMET 2021</vt:lpstr>
      <vt:lpstr>REALIZIMI PER DREJTORI 2023</vt:lpstr>
      <vt:lpstr>'PARTICIPIMET E QYTETAREVE 2023'!Print_Area</vt:lpstr>
      <vt:lpstr>'THV-2025'!Print_Area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2025-05-12T06:32:06Z</cp:lastPrinted>
  <dcterms:created xsi:type="dcterms:W3CDTF">2017-01-13T09:17:42Z</dcterms:created>
  <dcterms:modified xsi:type="dcterms:W3CDTF">2025-05-15T08:36:03Z</dcterms:modified>
</cp:coreProperties>
</file>