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hate.behramaj\Desktop\DOKUMENTE 2024\RAPORTET FINANCIARE\RAPORTI FINANCIAR JANAR-SHTATOR 2024\PER APROVIM\"/>
    </mc:Choice>
  </mc:AlternateContent>
  <xr:revisionPtr revIDLastSave="0" documentId="13_ncr:1_{0CB5AC51-28CE-49A3-847A-49ECA4570A1A}" xr6:coauthVersionLast="36" xr6:coauthVersionMax="36" xr10:uidLastSave="{00000000-0000-0000-0000-000000000000}"/>
  <bookViews>
    <workbookView xWindow="0" yWindow="0" windowWidth="19200" windowHeight="6735" xr2:uid="{00000000-000D-0000-FFFF-FFFF00000000}"/>
  </bookViews>
  <sheets>
    <sheet name="Tabela 2. Buxheti janar-shtator" sheetId="4" r:id="rId1"/>
    <sheet name="Tab.3.Te hyrat vetanake " sheetId="6" r:id="rId2"/>
    <sheet name="Tab.3.1 THvetanake sipas muajve" sheetId="10" r:id="rId3"/>
    <sheet name="Tab.4. Shpenzimet buxhetore" sheetId="8" r:id="rId4"/>
    <sheet name="Tab.4.1. Shpen.janar-shtator" sheetId="9" r:id="rId5"/>
    <sheet name="5.Shp.sipas kodeve ekonomike" sheetId="5" r:id="rId6"/>
  </sheets>
  <externalReferences>
    <externalReference r:id="rId7"/>
    <externalReference r:id="rId8"/>
  </externalReferences>
  <definedNames>
    <definedName name="_xlnm.Print_Area" localSheetId="5">'5.Shp.sipas kodeve ekonomike'!$A$1:$F$109</definedName>
    <definedName name="_xlnm.Print_Area" localSheetId="3">'Tab.4. Shpenzimet buxhetore'!$A$1:$H$27</definedName>
    <definedName name="_xlnm.Print_Area" localSheetId="4">'Tab.4.1. Shpen.janar-shtator'!$A$1:$G$29</definedName>
    <definedName name="_xlnm.Print_Area" localSheetId="0">'Tabela 2. Buxheti janar-shtator'!$A$1:$E$28</definedName>
  </definedNames>
  <calcPr calcId="191029"/>
</workbook>
</file>

<file path=xl/calcChain.xml><?xml version="1.0" encoding="utf-8"?>
<calcChain xmlns="http://schemas.openxmlformats.org/spreadsheetml/2006/main">
  <c r="I33" i="6" l="1"/>
  <c r="H33" i="6"/>
  <c r="H32" i="6"/>
  <c r="H31" i="6"/>
  <c r="G33" i="6"/>
  <c r="G32" i="6"/>
  <c r="G31" i="6"/>
  <c r="E33" i="6"/>
  <c r="E32" i="6"/>
  <c r="E31" i="6"/>
  <c r="M39" i="10" l="1"/>
  <c r="M38" i="10"/>
  <c r="M36" i="10"/>
  <c r="M35" i="10"/>
  <c r="M34" i="10"/>
  <c r="M32" i="10"/>
  <c r="M31" i="10"/>
  <c r="M30" i="10"/>
  <c r="M29" i="10"/>
  <c r="M28" i="10"/>
  <c r="M27" i="10"/>
  <c r="M26" i="10"/>
  <c r="M25" i="10"/>
  <c r="M24" i="10"/>
  <c r="M23" i="10"/>
  <c r="M22" i="10"/>
  <c r="M21" i="10"/>
  <c r="M20" i="10"/>
  <c r="M19" i="10"/>
  <c r="M18" i="10"/>
  <c r="M17" i="10"/>
  <c r="M16" i="10"/>
  <c r="M15" i="10"/>
  <c r="M14" i="10"/>
  <c r="M13" i="10"/>
  <c r="M12" i="10"/>
  <c r="M11" i="10"/>
  <c r="M10" i="10"/>
  <c r="M9" i="10"/>
  <c r="M8" i="10"/>
  <c r="M7" i="10"/>
  <c r="M6" i="10"/>
  <c r="M5" i="10"/>
  <c r="M33" i="10" s="1"/>
  <c r="M4" i="10"/>
  <c r="L35" i="10"/>
  <c r="K35" i="10"/>
  <c r="J35" i="10"/>
  <c r="I35" i="10"/>
  <c r="H35" i="10"/>
  <c r="G35" i="10"/>
  <c r="F35" i="10"/>
  <c r="E35" i="10"/>
  <c r="D35" i="10"/>
  <c r="A15" i="10"/>
  <c r="A16" i="10" s="1"/>
  <c r="A17" i="10" s="1"/>
  <c r="A18" i="10" s="1"/>
  <c r="A19" i="10" s="1"/>
  <c r="A20" i="10" s="1"/>
  <c r="A21" i="10" s="1"/>
  <c r="A22" i="10" s="1"/>
  <c r="A23" i="10" s="1"/>
  <c r="A24" i="10" s="1"/>
  <c r="A25" i="10" s="1"/>
  <c r="A26" i="10" s="1"/>
  <c r="A27" i="10" s="1"/>
  <c r="A28" i="10" s="1"/>
  <c r="A29" i="10" s="1"/>
  <c r="A30" i="10" s="1"/>
  <c r="A31" i="10" s="1"/>
  <c r="A32" i="10" s="1"/>
  <c r="L33" i="10"/>
  <c r="K33" i="10"/>
  <c r="J33" i="10"/>
  <c r="I33" i="10"/>
  <c r="H33" i="10"/>
  <c r="G33" i="10"/>
  <c r="F33" i="10"/>
  <c r="E33" i="10"/>
  <c r="D33" i="10"/>
  <c r="M40" i="10" l="1"/>
  <c r="N21" i="10"/>
  <c r="N4" i="10"/>
  <c r="N17" i="10"/>
  <c r="N31" i="10"/>
  <c r="N18" i="10"/>
  <c r="N12" i="10"/>
  <c r="N26" i="10"/>
  <c r="N7" i="10"/>
  <c r="N8" i="10"/>
  <c r="N22" i="10"/>
  <c r="N28" i="10"/>
  <c r="N11" i="10"/>
  <c r="N24" i="10"/>
  <c r="N5" i="10"/>
  <c r="N25" i="10"/>
  <c r="N6" i="10"/>
  <c r="N19" i="10"/>
  <c r="N32" i="10"/>
  <c r="N27" i="10"/>
  <c r="N35" i="10"/>
  <c r="N9" i="10"/>
  <c r="N23" i="10"/>
  <c r="N14" i="10"/>
  <c r="N10" i="10"/>
  <c r="N16" i="10"/>
  <c r="N30" i="10"/>
  <c r="N38" i="10"/>
  <c r="N40" i="10" s="1"/>
  <c r="N39" i="10"/>
  <c r="N15" i="10"/>
  <c r="I40" i="10"/>
  <c r="I36" i="10"/>
  <c r="I37" i="10" s="1"/>
  <c r="I34" i="10"/>
  <c r="J40" i="10"/>
  <c r="J36" i="10"/>
  <c r="J37" i="10" s="1"/>
  <c r="J34" i="10"/>
  <c r="L40" i="10"/>
  <c r="L36" i="10"/>
  <c r="L37" i="10" s="1"/>
  <c r="L34" i="10"/>
  <c r="E36" i="10"/>
  <c r="E34" i="10"/>
  <c r="E40" i="10"/>
  <c r="F36" i="10"/>
  <c r="F37" i="10" s="1"/>
  <c r="F34" i="10"/>
  <c r="F40" i="10"/>
  <c r="K40" i="10"/>
  <c r="K36" i="10"/>
  <c r="K37" i="10" s="1"/>
  <c r="K34" i="10"/>
  <c r="D40" i="10"/>
  <c r="D36" i="10"/>
  <c r="D37" i="10" s="1"/>
  <c r="D34" i="10"/>
  <c r="E37" i="10"/>
  <c r="G34" i="10"/>
  <c r="G40" i="10"/>
  <c r="G36" i="10"/>
  <c r="G37" i="10" s="1"/>
  <c r="H34" i="10"/>
  <c r="H40" i="10"/>
  <c r="H36" i="10"/>
  <c r="H37" i="10" s="1"/>
  <c r="N37" i="10" l="1"/>
  <c r="N36" i="10"/>
  <c r="M37" i="10"/>
  <c r="N20" i="10"/>
  <c r="N34" i="10"/>
  <c r="N29" i="10"/>
  <c r="N13" i="10"/>
  <c r="N33" i="10" s="1"/>
  <c r="F10" i="8" l="1"/>
  <c r="E9" i="8" l="1"/>
  <c r="E8" i="8"/>
  <c r="E7" i="8"/>
  <c r="F6" i="8"/>
  <c r="F5" i="8"/>
  <c r="F107" i="5" l="1"/>
  <c r="F106" i="5"/>
  <c r="F105" i="5"/>
  <c r="F104" i="5"/>
  <c r="F103" i="5"/>
  <c r="F102" i="5"/>
  <c r="F101" i="5"/>
  <c r="F100" i="5"/>
  <c r="F99" i="5"/>
  <c r="F98" i="5"/>
  <c r="F97" i="5"/>
  <c r="F96" i="5"/>
  <c r="F95" i="5"/>
  <c r="F94" i="5"/>
  <c r="F93" i="5"/>
  <c r="F92" i="5"/>
  <c r="F91" i="5"/>
  <c r="F90" i="5"/>
  <c r="F89" i="5"/>
  <c r="F88" i="5"/>
  <c r="F87" i="5"/>
  <c r="F85" i="5"/>
  <c r="F84" i="5"/>
  <c r="F83" i="5"/>
  <c r="F81" i="5"/>
  <c r="F80" i="5"/>
  <c r="F79" i="5"/>
  <c r="F78" i="5"/>
  <c r="F77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E82" i="5" l="1"/>
  <c r="D82" i="5"/>
  <c r="F108" i="5" l="1"/>
  <c r="D108" i="5"/>
  <c r="F86" i="5"/>
  <c r="D86" i="5"/>
  <c r="F82" i="5"/>
  <c r="F76" i="5"/>
  <c r="D76" i="5"/>
  <c r="D17" i="5"/>
  <c r="E86" i="5"/>
  <c r="E7" i="5"/>
  <c r="F3" i="5"/>
  <c r="E108" i="5"/>
  <c r="E17" i="5" l="1"/>
  <c r="E76" i="5"/>
  <c r="E11" i="4"/>
  <c r="E10" i="4"/>
  <c r="E9" i="4"/>
  <c r="E8" i="4"/>
  <c r="E7" i="4"/>
  <c r="E6" i="4"/>
  <c r="E5" i="4"/>
  <c r="E4" i="4"/>
  <c r="E109" i="5" l="1"/>
  <c r="D109" i="5"/>
  <c r="B23" i="9" l="1"/>
  <c r="B22" i="9"/>
  <c r="B21" i="9"/>
  <c r="B20" i="9"/>
  <c r="E5" i="8"/>
  <c r="D34" i="6"/>
  <c r="F34" i="6"/>
  <c r="I32" i="6"/>
  <c r="I31" i="6"/>
  <c r="D7" i="4" l="1"/>
  <c r="H4" i="8" l="1"/>
  <c r="G5" i="9" l="1"/>
  <c r="H8" i="8"/>
  <c r="E6" i="8"/>
  <c r="E4" i="8"/>
  <c r="D5" i="9" l="1"/>
  <c r="F14" i="9"/>
  <c r="B14" i="9"/>
  <c r="G13" i="9"/>
  <c r="D13" i="9"/>
  <c r="G11" i="9"/>
  <c r="D11" i="9"/>
  <c r="G9" i="9"/>
  <c r="D9" i="9"/>
  <c r="G7" i="9"/>
  <c r="D7" i="9"/>
  <c r="B10" i="8"/>
  <c r="C6" i="8" s="1"/>
  <c r="G10" i="8"/>
  <c r="B17" i="8" s="1"/>
  <c r="D10" i="8"/>
  <c r="H3" i="8"/>
  <c r="E3" i="8"/>
  <c r="G19" i="6"/>
  <c r="E15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D11" i="4"/>
  <c r="F17" i="5" l="1"/>
  <c r="F109" i="5" s="1"/>
  <c r="C8" i="8"/>
  <c r="E10" i="8"/>
  <c r="E22" i="6"/>
  <c r="E27" i="6"/>
  <c r="E17" i="6"/>
  <c r="E23" i="6"/>
  <c r="E28" i="6"/>
  <c r="E20" i="6"/>
  <c r="E24" i="6"/>
  <c r="E16" i="6"/>
  <c r="E21" i="6"/>
  <c r="E25" i="6"/>
  <c r="F8" i="8"/>
  <c r="F4" i="8"/>
  <c r="B16" i="8"/>
  <c r="G6" i="6"/>
  <c r="G14" i="6"/>
  <c r="G5" i="6"/>
  <c r="G12" i="6"/>
  <c r="G13" i="6"/>
  <c r="G15" i="6"/>
  <c r="G25" i="6"/>
  <c r="G21" i="6"/>
  <c r="G4" i="6"/>
  <c r="G7" i="6"/>
  <c r="G23" i="6"/>
  <c r="E30" i="6"/>
  <c r="E26" i="6"/>
  <c r="E29" i="6"/>
  <c r="G9" i="6"/>
  <c r="G20" i="6"/>
  <c r="G22" i="6"/>
  <c r="G24" i="6"/>
  <c r="G26" i="6"/>
  <c r="G28" i="6"/>
  <c r="G30" i="6"/>
  <c r="G10" i="6"/>
  <c r="G27" i="6"/>
  <c r="G29" i="6"/>
  <c r="G8" i="6"/>
  <c r="D39" i="6"/>
  <c r="G11" i="6"/>
  <c r="C14" i="9"/>
  <c r="E4" i="9" s="1"/>
  <c r="B19" i="9"/>
  <c r="C3" i="8"/>
  <c r="C7" i="8"/>
  <c r="C5" i="8"/>
  <c r="C9" i="8"/>
  <c r="C4" i="8"/>
  <c r="F3" i="8"/>
  <c r="H10" i="8"/>
  <c r="E18" i="6"/>
  <c r="D38" i="6"/>
  <c r="E4" i="6"/>
  <c r="E5" i="6"/>
  <c r="E6" i="6"/>
  <c r="E7" i="6"/>
  <c r="E8" i="6"/>
  <c r="E9" i="6"/>
  <c r="E10" i="6"/>
  <c r="E11" i="6"/>
  <c r="E12" i="6"/>
  <c r="E13" i="6"/>
  <c r="E14" i="6"/>
  <c r="E19" i="6"/>
  <c r="H34" i="6"/>
  <c r="G16" i="6"/>
  <c r="G17" i="6"/>
  <c r="G18" i="6"/>
  <c r="I34" i="6"/>
  <c r="E34" i="6" l="1"/>
  <c r="G34" i="6"/>
  <c r="C10" i="8"/>
  <c r="D14" i="9"/>
  <c r="G14" i="9"/>
  <c r="E12" i="9"/>
  <c r="E10" i="9"/>
  <c r="E8" i="9"/>
  <c r="E6" i="9"/>
  <c r="B11" i="4" l="1"/>
  <c r="C7" i="4" l="1"/>
  <c r="C8" i="4"/>
  <c r="C6" i="4"/>
  <c r="C9" i="4"/>
  <c r="C10" i="4"/>
  <c r="C4" i="4"/>
  <c r="C5" i="4"/>
  <c r="C11" i="4" l="1"/>
</calcChain>
</file>

<file path=xl/sharedStrings.xml><?xml version="1.0" encoding="utf-8"?>
<sst xmlns="http://schemas.openxmlformats.org/spreadsheetml/2006/main" count="292" uniqueCount="267">
  <si>
    <t>Granti qeveritar</t>
  </si>
  <si>
    <t>Të hyrat e bartura</t>
  </si>
  <si>
    <t>TOTALI</t>
  </si>
  <si>
    <t>Burimi i mjeteve</t>
  </si>
  <si>
    <t>Progresi ndaj buxhetit në %</t>
  </si>
  <si>
    <t>%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</si>
  <si>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</si>
  <si>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</si>
  <si>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</si>
  <si>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</si>
  <si>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</si>
  <si>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</si>
  <si>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</si>
  <si>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Nr.</t>
  </si>
  <si>
    <t>LLOJET E TRANSAKSIONEVE</t>
  </si>
  <si>
    <t>Ndryshimi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</si>
  <si>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</si>
  <si>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</si>
  <si>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</si>
  <si>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</si>
  <si>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</si>
  <si>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</si>
  <si>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</si>
  <si>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</si>
  <si>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</si>
  <si>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PRONA PUB.PER TREG.TE HAPUR</t>
  </si>
  <si>
    <t>QIRAJA VENDOSJA OBJEKT TREGTAR</t>
  </si>
  <si>
    <t>QIRAJA NGA OBJEKTET PUBLIKE</t>
  </si>
  <si>
    <t>PARTICIPIM - ARSIMI I MESEM</t>
  </si>
  <si>
    <t>PARTICIPIM - QERDHJA</t>
  </si>
  <si>
    <t>PARTICIPIM - SHENDETSIA</t>
  </si>
  <si>
    <t>TAX PER MATJEN TOKES NE TEREN</t>
  </si>
  <si>
    <t>GJITHESEJT:</t>
  </si>
  <si>
    <t>Kodi ekonomik</t>
  </si>
  <si>
    <t xml:space="preserve"> Ndryshimi </t>
  </si>
  <si>
    <t>PAGAT NETO PERMES LISTAVE</t>
  </si>
  <si>
    <t>PUNT. ME KONT.(JO NË LISTË TË PAGAVE)</t>
  </si>
  <si>
    <t>PAGESA PËR VENDIME GJYQËSORE</t>
  </si>
  <si>
    <t>TOTALI:     11</t>
  </si>
  <si>
    <t>RROGAT DHE PAGAT</t>
  </si>
  <si>
    <t>SHPEN.UDHTIMIT BRENDA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</si>
  <si>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</si>
  <si>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</si>
  <si>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</si>
  <si>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</si>
  <si>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</si>
  <si>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</si>
  <si>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</si>
  <si>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SHERBIMET E VARRIMIT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</si>
  <si>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</si>
  <si>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</si>
  <si>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</si>
  <si>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</si>
  <si>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</si>
  <si>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</si>
  <si>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</si>
  <si>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</si>
  <si>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DERIVATE PER GJENERATOR</t>
  </si>
  <si>
    <t>KARBURANTE PER VETURA</t>
  </si>
  <si>
    <t>REGJ.SIGURIMI I AUTOMJETEVE</t>
  </si>
  <si>
    <t>MIRM.RIPARIMI I AUTOMJETEVE</t>
  </si>
  <si>
    <t>MIRMBAJTJA E NDERTESAVE</t>
  </si>
  <si>
    <t>MIRMBAJTJA E SHKOLLAVE</t>
  </si>
  <si>
    <t>MIRËMBAJTJA OBJEKTEVE SHËNDETËSORE</t>
  </si>
  <si>
    <t>MIRMBAJTJA ERRUGEVE LOKALE</t>
  </si>
  <si>
    <t>MIRMB.TEKNO.INFORMATIVE</t>
  </si>
  <si>
    <t>MIRMB.PAISJEVE DHE MOBILEVE</t>
  </si>
  <si>
    <t>REKLAMAT DHE KONKURSET</t>
  </si>
  <si>
    <t>SHPENZIMET  PËR INFORMIM  PUBLIK</t>
  </si>
  <si>
    <t>SHPENZIME-VENDIMET E GJYKATAVE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</si>
  <si>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</si>
  <si>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</si>
  <si>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</si>
  <si>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</si>
  <si>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</si>
  <si>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</si>
  <si>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</si>
  <si>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</si>
  <si>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SUB.PER ENTITETET JOPUBLIKE</t>
  </si>
  <si>
    <t>TOTALI:    20</t>
  </si>
  <si>
    <t>SUBVENCIONET DHE TRANSFERET</t>
  </si>
  <si>
    <t>NDËRTESAT ADMINISTRATËS AFARISTE</t>
  </si>
  <si>
    <t xml:space="preserve"> OBJEKTET ARSIMORE</t>
  </si>
  <si>
    <t>NDERTIMI I RRUGEVE LOKALE</t>
  </si>
  <si>
    <t>KANALIZIMI</t>
  </si>
  <si>
    <t>TOTALI:     30</t>
  </si>
  <si>
    <t>PASURIT JO FINANCIARE</t>
  </si>
  <si>
    <t>TOTALI I PERGJITHSHEM:11,13,14,20,30</t>
  </si>
  <si>
    <t>Buxheti sipas SIMFK për vitin 2023</t>
  </si>
  <si>
    <t>% në total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</si>
  <si>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</si>
  <si>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</si>
  <si>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</si>
  <si>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</si>
  <si>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</si>
  <si>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</si>
  <si>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</si>
  <si>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</si>
  <si>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</si>
  <si>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PËR USHTRIM TE VEPRIMTARISË</t>
  </si>
  <si>
    <t>TAKSË PËR FLETË POSEDUESE</t>
  </si>
  <si>
    <t>PARTICIPIM NGA GJEODEZIA</t>
  </si>
  <si>
    <t>SHËRBIME TË NDRYSHME SHËNDETSORE</t>
  </si>
  <si>
    <t>FURNIZIME ME VESHMBATHJE</t>
  </si>
  <si>
    <t>AVANC PËR UDHËTIME ZYRTARE</t>
  </si>
  <si>
    <t>SIGURIMI I NDERTESAVE TJERA</t>
  </si>
  <si>
    <t>31_Granti I donatorëve të brendshëm</t>
  </si>
  <si>
    <t>32_Granti I donatorëve të jashtme</t>
  </si>
  <si>
    <t>46_ Save The Children</t>
  </si>
  <si>
    <t>61_ Granti I jashtëm (Performancës)</t>
  </si>
  <si>
    <t>Buxheti sipas SIMFK për vitin 2024</t>
  </si>
  <si>
    <t>Të hyrat vetanake 2024</t>
  </si>
  <si>
    <t>2024/2023</t>
  </si>
  <si>
    <t>Krahasimi në %</t>
  </si>
  <si>
    <t>Krahasimi 2024 me 2023 në %</t>
  </si>
  <si>
    <t xml:space="preserve"> Buxheti në  SIMFK 2024</t>
  </si>
  <si>
    <t xml:space="preserve"> SHËRBIMET E VEÇANTA - KONSULENTË DHE KONTRAKTORË INDIVIDUAL</t>
  </si>
  <si>
    <t>SIGURIMI FIZIK I OBJEKTEVE PUBLIKE</t>
  </si>
  <si>
    <t>KOMPJUTERËT</t>
  </si>
  <si>
    <t>FURNIZIMI ME DOKUMENTE BLLANKO</t>
  </si>
  <si>
    <t>KONTROLLIMI TEKNIK I AUTOMJETEVE</t>
  </si>
  <si>
    <t>MIRËMBAJTJA E NDËRTESAVE ADMINISTRATIVE DHE AFARISTE</t>
  </si>
  <si>
    <t>QIRAJA PER TOKE</t>
  </si>
  <si>
    <t>MIRËMBAJTJA RUTINOREMIRËMBAJTJA RUTINORE</t>
  </si>
  <si>
    <t>KOMPENSIMI I PËRFAQËSIMIT BRENDA VENDIT</t>
  </si>
  <si>
    <t>TRANSFERET PËR PËRFITUES INDIVIDUAL TJERË</t>
  </si>
  <si>
    <t>TROTUARET</t>
  </si>
  <si>
    <t>RRJETET E UJESJELLESIT</t>
  </si>
  <si>
    <t>SHTRETËRIT E LUMENJVE</t>
  </si>
  <si>
    <t>TATIMI NË TË ARDHURAT PERSONALE</t>
  </si>
  <si>
    <t>KONTRIBUTI PENSIONAL - PUNËTORI</t>
  </si>
  <si>
    <t>SINDIKATAT</t>
  </si>
  <si>
    <t>PËRVOJA E PUNËS</t>
  </si>
  <si>
    <t>KONTRIBUTI PENSIONAL - PUNËDHËNËSI</t>
  </si>
  <si>
    <t>SHTESAT TRANZITORE</t>
  </si>
  <si>
    <t>Ndryshimi 2024/2023 në  %</t>
  </si>
  <si>
    <t>Krahasimi i shpenz. 2024 me 2023 në %</t>
  </si>
  <si>
    <t>ODAT PROFESIONALE</t>
  </si>
  <si>
    <t>SHTESA E VEÇANTË PËR TË ZGJEDHURIT</t>
  </si>
  <si>
    <t>SHTESA PËR VËLLIMIN E PUNËS</t>
  </si>
  <si>
    <t>KUJDESTARIA, PUNA GJATË NATËS &amp; PUNA JASHTË ORARIT TË PUNËS</t>
  </si>
  <si>
    <t>GJOBAT NGA TRAFIKU</t>
  </si>
  <si>
    <t>SHPEN.UDHTIMIT JASHT VENDIT- meditjet</t>
  </si>
  <si>
    <t>QYMYUR</t>
  </si>
  <si>
    <t>AVANC PËR PARA TE IMËT(PETTY CASH)</t>
  </si>
  <si>
    <t>SUB. PER ENTITETE PUBLIKE</t>
  </si>
  <si>
    <t>MIREMBAJTJA INVESTIVE</t>
  </si>
  <si>
    <t>FURNIZIMI ME RRYMË GJENRATOR TRAFNS</t>
  </si>
  <si>
    <t>PARQET NACIONALE</t>
  </si>
  <si>
    <t>SHTESA PËR NËPUNËSEN/IN E SISTEMIT SHËNDETËSOR</t>
  </si>
  <si>
    <t>TRANSPORTI PËR UDHËTIME ZYRTARE JASHTË VENDIT</t>
  </si>
  <si>
    <t>AKOMODIMI PËR UDHËTIMET ZYRTARE JASHTË VENDIT</t>
  </si>
  <si>
    <t>SHPENZIMET E TJERA PËR UDHËTIMET ZYRTARE JASHTË VENDIT</t>
  </si>
  <si>
    <t>PAJISJET E TJERA TË TEKNOL.INFORMATIVE DHE TË KOMUNIKIMIT</t>
  </si>
  <si>
    <t>PAJISJET SPORTIVE</t>
  </si>
  <si>
    <t>MIRMBAJTJA E AUTORRUGËVE</t>
  </si>
  <si>
    <t>NDËRTESAT E BANIMIT</t>
  </si>
  <si>
    <t xml:space="preserve"> SISTEMET E UJITJES</t>
  </si>
  <si>
    <t>PAGESAT SIPAS VENDIMEVE GJYQËSORE</t>
  </si>
  <si>
    <t>2. Të hyrat buxhetore të komunës së Klinës për vitin 2024 duke përfshirë edhe të hyrat nga donatorët sipas burimit të financimit</t>
  </si>
  <si>
    <t>Grafiku 3. Të hyrat vetanake sipas viteve</t>
  </si>
  <si>
    <t>Grafiku 2. Buxheti në SIMFK sipas burimit</t>
  </si>
  <si>
    <t>Tabela: Buxheti janar-shtator 2024 sipas burimit të financimit</t>
  </si>
  <si>
    <t>3. Të hyrat vetanake (sipas llojeve) të realizuara për periudhën janar-shtator 2024 dhe krahasimi me periudhën e njëjtë të vitit paraprak</t>
  </si>
  <si>
    <t>Tab.3. Të hyrat vetanake (sipas llojeve) të realizuara për periudhën janar-shtator 2024 dhe krahasimi me periudhën e njëjtë të vitit paraprak</t>
  </si>
  <si>
    <t>4. Shpenzimet buxhetor për periudhën janar-shtator 2024 dhe krahasimi me vitin paraprak</t>
  </si>
  <si>
    <t>Tab.4. Shpenzimet buxhetore janar-shtator 2024 krahasuar me periudhën e njëjtë të vitit të kaluar</t>
  </si>
  <si>
    <t>Buxheti i shpenzuar Janar-Shtator 2024</t>
  </si>
  <si>
    <t>Buxheti i shpenzuar Janar- Shtator 2023</t>
  </si>
  <si>
    <t>Buxheti i shpenzuar janar-shtator 2024</t>
  </si>
  <si>
    <t>% në total e shpenzimeve janar-shtator 2024</t>
  </si>
  <si>
    <t>Buxheti i shpenzuar janar-shtator 2023</t>
  </si>
  <si>
    <t>Grafiku 4. Shpenzimet buxhetore Janar-Shtator 2024 krahasuar me periudhën e njëjtë të vitit të kaluar</t>
  </si>
  <si>
    <t>4.1. Shpenzimet e buxhetit në periudhën janar-shtator 2024 sipas kategorive ekonomike</t>
  </si>
  <si>
    <t>Shpenzimet janar-shtator 2024</t>
  </si>
  <si>
    <t>% në total e shpenz. janar-shtator 2024</t>
  </si>
  <si>
    <t>Shpenzimet janar-shtator 2023</t>
  </si>
  <si>
    <t>Tab. 4 Shpenzimet buxhetore janar-shtator 2024 sipas kategorive ekonomike</t>
  </si>
  <si>
    <t>Shpenzimet 2024 sipas kategorive ekonomike Janar-Shtator 2024</t>
  </si>
  <si>
    <t>Grafiku. 4.1. Shpenzimet buxhetore janar-shtator 2024 sipas kategorive ekonomike</t>
  </si>
  <si>
    <t>5. Shpenzimet buxhetore për periudhën janar-shtator 2024, raportit të shpenzimeve analitike sipas kodeve buxhetore në SIMFK</t>
  </si>
  <si>
    <t xml:space="preserve"> Shpenzimet  janar-shtator /2024</t>
  </si>
  <si>
    <t xml:space="preserve"> Shpenzimet janar-shtator /2023</t>
  </si>
  <si>
    <t>PAJISJE TË SHËRBIMEVE  POLICOR</t>
  </si>
  <si>
    <t>BLERJA E LIBRAVE DHE VEPRAVE ARTISTIKE</t>
  </si>
  <si>
    <t>FURNIZIM ME ARTIKUJ BUJQËSOR</t>
  </si>
  <si>
    <t>OBJEKTET KULTURORE</t>
  </si>
  <si>
    <t>OBJEKTET SPORTIVE</t>
  </si>
  <si>
    <t>FUSHAT SPORTIVE</t>
  </si>
  <si>
    <t xml:space="preserve">MOBILJE  </t>
  </si>
  <si>
    <t>PAJISJE SPECIALE MJEKËSORE</t>
  </si>
  <si>
    <t>PAJISJE  TJERA</t>
  </si>
  <si>
    <t>SHËRBIMET KËSHILLDHËNËSE DHE PROFESIONALE</t>
  </si>
  <si>
    <t>PAJISJET E TRAFIKUT</t>
  </si>
  <si>
    <t>NDËRTESAT SHËNDETËSORE</t>
  </si>
  <si>
    <t>MONUMENTET DHE KOMPLEKSET MEMORIALE</t>
  </si>
  <si>
    <t>Progresi ndaj buxhetit total në %</t>
  </si>
  <si>
    <t>EKONOMIK</t>
  </si>
  <si>
    <t>TAKSË PËR LEGALIZIM</t>
  </si>
  <si>
    <t>PARTICIPIM I QYTQTAREVE</t>
  </si>
  <si>
    <t>DENIMET NGA GJYKATA</t>
  </si>
  <si>
    <t>Nëntëmujori</t>
  </si>
  <si>
    <t>kodi</t>
  </si>
  <si>
    <t xml:space="preserve">LLOJET E TE HYRAVE </t>
  </si>
  <si>
    <t>Janar</t>
  </si>
  <si>
    <t>Shkurt</t>
  </si>
  <si>
    <t>Mars</t>
  </si>
  <si>
    <t>Prill</t>
  </si>
  <si>
    <t>Maj</t>
  </si>
  <si>
    <t>Qershor</t>
  </si>
  <si>
    <t>Korrik</t>
  </si>
  <si>
    <t>Gusht</t>
  </si>
  <si>
    <t>Shtator</t>
  </si>
  <si>
    <t>EKON.</t>
  </si>
  <si>
    <t>PERSHKRIMI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</si>
  <si>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</si>
  <si>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</si>
  <si>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</si>
  <si>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</si>
  <si>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</si>
  <si>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</si>
  <si>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</si>
  <si>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</si>
  <si>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</si>
  <si>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Tatimi ne prone</t>
  </si>
  <si>
    <t>Taksa rrugore</t>
  </si>
  <si>
    <t>Urbanizem</t>
  </si>
  <si>
    <t>Çertifikatat e lindjes</t>
  </si>
  <si>
    <t>Çert. E kurorezimit</t>
  </si>
  <si>
    <t>Çertifikatat e vdekjes</t>
  </si>
  <si>
    <t>Çertifikatat tjera</t>
  </si>
  <si>
    <t>Te hyrat tjera</t>
  </si>
  <si>
    <t>Taksa administrative</t>
  </si>
  <si>
    <t>Çertifikatat mjeksore</t>
  </si>
  <si>
    <t>Takë per legalizim</t>
  </si>
  <si>
    <t>T.per usht.veprimtar.</t>
  </si>
  <si>
    <t>Taksë per flet posed.</t>
  </si>
  <si>
    <t>Marimanga</t>
  </si>
  <si>
    <t>Denimet mandatore</t>
  </si>
  <si>
    <t>Komisioni inspektues</t>
  </si>
  <si>
    <t>Shitja e sherbimeve</t>
  </si>
  <si>
    <t>Shitja e pasurise</t>
  </si>
  <si>
    <t>Shfryt.pron.publike</t>
  </si>
  <si>
    <t>Qer. per treg te hapur</t>
  </si>
  <si>
    <t>Qeraja e lokaleve</t>
  </si>
  <si>
    <t>Qeraja per banim</t>
  </si>
  <si>
    <t>Shendetsi</t>
  </si>
  <si>
    <t>Qerdhja</t>
  </si>
  <si>
    <t>SH. PROFESIONALE  F.A.</t>
  </si>
  <si>
    <t>Participim nga gjeod.</t>
  </si>
  <si>
    <t>Donacion I jashtem</t>
  </si>
  <si>
    <t>Participim I qytetareve</t>
  </si>
  <si>
    <t>Kadaster &amp; gjeodezi</t>
  </si>
  <si>
    <t>Gjithesejt:</t>
  </si>
  <si>
    <t>Te hyrat pa participim</t>
  </si>
  <si>
    <t>Provizioni i bankes</t>
  </si>
  <si>
    <t>Totali:</t>
  </si>
  <si>
    <t>Te hyrat pa provizion</t>
  </si>
  <si>
    <t>Totali me provizion</t>
  </si>
  <si>
    <t>Gjobat nga trafiku</t>
  </si>
  <si>
    <t>Gjobat nga gjykata</t>
  </si>
  <si>
    <t>Totali me gjoba:</t>
  </si>
  <si>
    <t xml:space="preserve">Tabela 3.1 Të hyrat vetanake sipas muajve  </t>
  </si>
  <si>
    <t>Totali</t>
  </si>
  <si>
    <t>PAGESAT - VENDIME GJYQËSORE</t>
  </si>
  <si>
    <t>Te hyrat në periudhën janar-shtator 2023</t>
  </si>
  <si>
    <t>Te hyrat në periudhën janar-shtator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</si>
</sst>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3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8"/>
      <color theme="1"/>
      <name val="Times New Roman"/>
      <family val="1"/>
    </font>
    <font>
      <sz val="9"/>
      <color theme="1"/>
      <name val="Calibri"/>
      <family val="2"/>
    </font>
    <font>
      <sz val="8"/>
      <color rgb="FF000000"/>
      <name val="Times New Roman"/>
      <family val="1"/>
    </font>
    <font>
      <sz val="10"/>
      <name val="Arial"/>
      <family val="2"/>
    </font>
    <font>
      <b/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6"/>
      <name val="Times New Roman"/>
      <family val="1"/>
    </font>
    <font>
      <b/>
      <sz val="6"/>
      <name val="Calibri"/>
      <family val="2"/>
      <scheme val="minor"/>
    </font>
    <font>
      <sz val="6"/>
      <name val="Times New Roman"/>
      <family val="1"/>
    </font>
    <font>
      <b/>
      <sz val="6"/>
      <color theme="1"/>
      <name val="Times New Roman"/>
      <family val="1"/>
    </font>
    <font>
      <sz val="7"/>
      <name val="Times New Roman"/>
      <family val="1"/>
    </font>
    <font>
      <sz val="7"/>
      <color theme="1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25" fillId="0" borderId="0"/>
  </cellStyleXfs>
  <cellXfs count="178">
    <xf numFmtId="0" fontId="0" fillId="0" borderId="0" xfId="0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4" fontId="9" fillId="2" borderId="1" xfId="0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wrapText="1"/>
    </xf>
    <xf numFmtId="0" fontId="5" fillId="0" borderId="0" xfId="0" applyFont="1"/>
    <xf numFmtId="43" fontId="5" fillId="0" borderId="0" xfId="1" applyFont="1"/>
    <xf numFmtId="0" fontId="0" fillId="0" borderId="0" xfId="0" applyBorder="1"/>
    <xf numFmtId="0" fontId="0" fillId="0" borderId="0" xfId="0" applyBorder="1" applyAlignment="1">
      <alignment wrapText="1"/>
    </xf>
    <xf numFmtId="4" fontId="10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0" fontId="15" fillId="0" borderId="0" xfId="0" applyFont="1"/>
    <xf numFmtId="0" fontId="16" fillId="3" borderId="1" xfId="0" applyFont="1" applyFill="1" applyBorder="1" applyAlignment="1">
      <alignment horizontal="center"/>
    </xf>
    <xf numFmtId="4" fontId="17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5" fillId="0" borderId="1" xfId="0" applyFont="1" applyBorder="1"/>
    <xf numFmtId="0" fontId="18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left" wrapText="1"/>
    </xf>
    <xf numFmtId="2" fontId="17" fillId="0" borderId="1" xfId="0" applyNumberFormat="1" applyFont="1" applyBorder="1" applyAlignment="1">
      <alignment horizontal="center"/>
    </xf>
    <xf numFmtId="43" fontId="15" fillId="0" borderId="1" xfId="0" applyNumberFormat="1" applyFont="1" applyBorder="1"/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3" fontId="8" fillId="0" borderId="1" xfId="1" applyFont="1" applyFill="1" applyBorder="1" applyAlignment="1">
      <alignment horizontal="right" wrapText="1"/>
    </xf>
    <xf numFmtId="43" fontId="8" fillId="0" borderId="1" xfId="1" applyFont="1" applyFill="1" applyBorder="1" applyAlignment="1">
      <alignment horizontal="center" wrapText="1"/>
    </xf>
    <xf numFmtId="43" fontId="19" fillId="0" borderId="1" xfId="1" applyFont="1" applyFill="1" applyBorder="1" applyAlignment="1" applyProtection="1">
      <alignment horizontal="right" vertical="center" wrapText="1"/>
    </xf>
    <xf numFmtId="43" fontId="8" fillId="0" borderId="1" xfId="1" quotePrefix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4" fontId="19" fillId="2" borderId="1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/>
    <xf numFmtId="2" fontId="6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right" wrapText="1"/>
    </xf>
    <xf numFmtId="0" fontId="7" fillId="5" borderId="2" xfId="0" applyFont="1" applyFill="1" applyBorder="1" applyAlignment="1"/>
    <xf numFmtId="0" fontId="7" fillId="5" borderId="1" xfId="0" applyFont="1" applyFill="1" applyBorder="1" applyAlignment="1">
      <alignment horizontal="center"/>
    </xf>
    <xf numFmtId="0" fontId="16" fillId="3" borderId="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64" fontId="15" fillId="0" borderId="1" xfId="0" applyNumberFormat="1" applyFont="1" applyBorder="1"/>
    <xf numFmtId="43" fontId="11" fillId="0" borderId="1" xfId="1" applyFont="1" applyBorder="1"/>
    <xf numFmtId="2" fontId="12" fillId="0" borderId="1" xfId="0" applyNumberFormat="1" applyFont="1" applyBorder="1" applyAlignment="1">
      <alignment wrapText="1"/>
    </xf>
    <xf numFmtId="43" fontId="6" fillId="0" borderId="1" xfId="1" applyFont="1" applyFill="1" applyBorder="1" applyAlignment="1">
      <alignment horizontal="right" wrapText="1"/>
    </xf>
    <xf numFmtId="43" fontId="7" fillId="5" borderId="10" xfId="1" applyFont="1" applyFill="1" applyBorder="1" applyAlignment="1">
      <alignment wrapText="1"/>
    </xf>
    <xf numFmtId="43" fontId="7" fillId="5" borderId="3" xfId="1" applyFont="1" applyFill="1" applyBorder="1" applyAlignment="1"/>
    <xf numFmtId="43" fontId="8" fillId="0" borderId="1" xfId="1" applyFont="1" applyBorder="1" applyAlignment="1">
      <alignment horizontal="right" wrapText="1"/>
    </xf>
    <xf numFmtId="43" fontId="22" fillId="0" borderId="1" xfId="1" applyFont="1" applyBorder="1" applyAlignment="1"/>
    <xf numFmtId="43" fontId="22" fillId="0" borderId="1" xfId="1" applyFont="1" applyBorder="1"/>
    <xf numFmtId="43" fontId="22" fillId="4" borderId="1" xfId="1" applyFont="1" applyFill="1" applyBorder="1" applyAlignment="1"/>
    <xf numFmtId="43" fontId="15" fillId="0" borderId="0" xfId="0" applyNumberFormat="1" applyFont="1"/>
    <xf numFmtId="43" fontId="8" fillId="0" borderId="1" xfId="1" applyFont="1" applyBorder="1" applyAlignment="1">
      <alignment horizontal="center" wrapText="1"/>
    </xf>
    <xf numFmtId="43" fontId="17" fillId="0" borderId="1" xfId="1" applyFont="1" applyBorder="1" applyAlignment="1">
      <alignment horizontal="right" wrapText="1"/>
    </xf>
    <xf numFmtId="43" fontId="23" fillId="0" borderId="1" xfId="1" applyFont="1" applyBorder="1"/>
    <xf numFmtId="4" fontId="7" fillId="0" borderId="1" xfId="0" applyNumberFormat="1" applyFont="1" applyBorder="1" applyAlignment="1">
      <alignment horizontal="right" wrapText="1"/>
    </xf>
    <xf numFmtId="0" fontId="20" fillId="0" borderId="1" xfId="0" applyFont="1" applyBorder="1" applyAlignment="1">
      <alignment wrapText="1"/>
    </xf>
    <xf numFmtId="4" fontId="21" fillId="2" borderId="1" xfId="0" applyNumberFormat="1" applyFont="1" applyFill="1" applyBorder="1" applyAlignment="1" applyProtection="1">
      <alignment vertical="center" wrapText="1"/>
    </xf>
    <xf numFmtId="4" fontId="11" fillId="0" borderId="1" xfId="0" applyNumberFormat="1" applyFont="1" applyBorder="1"/>
    <xf numFmtId="4" fontId="11" fillId="0" borderId="1" xfId="0" applyNumberFormat="1" applyFont="1" applyBorder="1" applyAlignment="1">
      <alignment wrapText="1"/>
    </xf>
    <xf numFmtId="43" fontId="22" fillId="0" borderId="1" xfId="1" applyFont="1" applyBorder="1" applyAlignment="1">
      <alignment horizontal="right"/>
    </xf>
    <xf numFmtId="43" fontId="24" fillId="0" borderId="1" xfId="1" applyFont="1" applyFill="1" applyBorder="1" applyAlignment="1">
      <alignment horizontal="right"/>
    </xf>
    <xf numFmtId="43" fontId="22" fillId="0" borderId="1" xfId="1" applyFont="1" applyFill="1" applyBorder="1" applyAlignment="1"/>
    <xf numFmtId="0" fontId="24" fillId="0" borderId="1" xfId="0" applyFont="1" applyBorder="1" applyAlignment="1">
      <alignment horizontal="right" vertical="center"/>
    </xf>
    <xf numFmtId="0" fontId="24" fillId="0" borderId="1" xfId="0" applyFont="1" applyBorder="1" applyAlignment="1">
      <alignment vertical="center"/>
    </xf>
    <xf numFmtId="0" fontId="22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vertical="center"/>
    </xf>
    <xf numFmtId="0" fontId="24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right" vertical="center"/>
    </xf>
    <xf numFmtId="0" fontId="24" fillId="0" borderId="2" xfId="0" applyFont="1" applyBorder="1" applyAlignment="1"/>
    <xf numFmtId="43" fontId="24" fillId="0" borderId="1" xfId="1" applyFont="1" applyBorder="1" applyAlignment="1">
      <alignment wrapText="1"/>
    </xf>
    <xf numFmtId="0" fontId="24" fillId="0" borderId="10" xfId="0" applyFont="1" applyBorder="1" applyAlignment="1"/>
    <xf numFmtId="0" fontId="24" fillId="0" borderId="3" xfId="0" applyFont="1" applyBorder="1" applyAlignment="1"/>
    <xf numFmtId="0" fontId="24" fillId="0" borderId="7" xfId="0" applyFont="1" applyBorder="1" applyAlignment="1"/>
    <xf numFmtId="43" fontId="22" fillId="0" borderId="4" xfId="1" applyFont="1" applyBorder="1" applyAlignment="1"/>
    <xf numFmtId="0" fontId="24" fillId="6" borderId="2" xfId="0" applyFont="1" applyFill="1" applyBorder="1" applyAlignment="1"/>
    <xf numFmtId="43" fontId="24" fillId="6" borderId="1" xfId="1" applyFont="1" applyFill="1" applyBorder="1" applyAlignment="1">
      <alignment horizontal="right"/>
    </xf>
    <xf numFmtId="0" fontId="24" fillId="0" borderId="1" xfId="0" applyFont="1" applyBorder="1" applyAlignment="1"/>
    <xf numFmtId="0" fontId="24" fillId="0" borderId="1" xfId="0" applyFont="1" applyBorder="1" applyAlignment="1">
      <alignment horizontal="right"/>
    </xf>
    <xf numFmtId="0" fontId="24" fillId="0" borderId="1" xfId="0" applyFont="1" applyBorder="1"/>
    <xf numFmtId="0" fontId="24" fillId="0" borderId="2" xfId="0" applyFont="1" applyBorder="1" applyAlignment="1">
      <alignment horizontal="right"/>
    </xf>
    <xf numFmtId="0" fontId="24" fillId="6" borderId="10" xfId="0" applyFont="1" applyFill="1" applyBorder="1" applyAlignment="1"/>
    <xf numFmtId="0" fontId="24" fillId="4" borderId="2" xfId="0" applyFont="1" applyFill="1" applyBorder="1" applyAlignment="1"/>
    <xf numFmtId="0" fontId="24" fillId="0" borderId="8" xfId="0" applyFont="1" applyBorder="1" applyAlignment="1">
      <alignment vertical="top"/>
    </xf>
    <xf numFmtId="0" fontId="24" fillId="7" borderId="7" xfId="0" applyFont="1" applyFill="1" applyBorder="1" applyAlignment="1"/>
    <xf numFmtId="0" fontId="24" fillId="7" borderId="5" xfId="0" applyFont="1" applyFill="1" applyBorder="1" applyAlignment="1"/>
    <xf numFmtId="0" fontId="24" fillId="7" borderId="8" xfId="0" applyFont="1" applyFill="1" applyBorder="1" applyAlignment="1"/>
    <xf numFmtId="43" fontId="22" fillId="7" borderId="1" xfId="1" applyFont="1" applyFill="1" applyBorder="1" applyAlignment="1"/>
    <xf numFmtId="4" fontId="8" fillId="0" borderId="1" xfId="0" applyNumberFormat="1" applyFont="1" applyFill="1" applyBorder="1" applyAlignment="1">
      <alignment horizontal="right" wrapText="1"/>
    </xf>
    <xf numFmtId="2" fontId="8" fillId="0" borderId="1" xfId="0" applyNumberFormat="1" applyFont="1" applyFill="1" applyBorder="1" applyAlignment="1">
      <alignment horizontal="center" wrapText="1"/>
    </xf>
    <xf numFmtId="164" fontId="12" fillId="0" borderId="1" xfId="0" applyNumberFormat="1" applyFont="1" applyFill="1" applyBorder="1"/>
    <xf numFmtId="0" fontId="26" fillId="8" borderId="10" xfId="2" applyFont="1" applyFill="1" applyBorder="1" applyAlignment="1">
      <alignment horizontal="center"/>
    </xf>
    <xf numFmtId="0" fontId="26" fillId="8" borderId="3" xfId="2" applyFont="1" applyFill="1" applyBorder="1"/>
    <xf numFmtId="0" fontId="26" fillId="8" borderId="3" xfId="2" applyFont="1" applyFill="1" applyBorder="1" applyAlignment="1">
      <alignment horizontal="center"/>
    </xf>
    <xf numFmtId="0" fontId="27" fillId="0" borderId="3" xfId="0" applyFont="1" applyBorder="1"/>
    <xf numFmtId="0" fontId="27" fillId="0" borderId="3" xfId="0" applyFont="1" applyBorder="1" applyAlignment="1">
      <alignment horizontal="center"/>
    </xf>
    <xf numFmtId="0" fontId="28" fillId="0" borderId="3" xfId="0" applyFont="1" applyBorder="1"/>
    <xf numFmtId="0" fontId="27" fillId="0" borderId="1" xfId="0" applyFont="1" applyBorder="1"/>
    <xf numFmtId="0" fontId="27" fillId="0" borderId="1" xfId="0" applyFont="1" applyBorder="1" applyAlignment="1">
      <alignment horizontal="center"/>
    </xf>
    <xf numFmtId="0" fontId="28" fillId="0" borderId="1" xfId="0" applyFont="1" applyBorder="1"/>
    <xf numFmtId="0" fontId="27" fillId="0" borderId="1" xfId="0" applyFont="1" applyFill="1" applyBorder="1"/>
    <xf numFmtId="0" fontId="27" fillId="0" borderId="1" xfId="0" applyFont="1" applyFill="1" applyBorder="1" applyAlignment="1">
      <alignment horizontal="center"/>
    </xf>
    <xf numFmtId="0" fontId="28" fillId="0" borderId="1" xfId="0" applyFont="1" applyFill="1" applyBorder="1"/>
    <xf numFmtId="43" fontId="27" fillId="0" borderId="1" xfId="1" applyFont="1" applyFill="1" applyBorder="1"/>
    <xf numFmtId="43" fontId="27" fillId="0" borderId="9" xfId="1" applyFont="1" applyFill="1" applyBorder="1"/>
    <xf numFmtId="43" fontId="27" fillId="0" borderId="4" xfId="1" applyFont="1" applyFill="1" applyBorder="1"/>
    <xf numFmtId="0" fontId="22" fillId="0" borderId="0" xfId="0" applyFont="1"/>
    <xf numFmtId="43" fontId="24" fillId="6" borderId="3" xfId="1" applyFont="1" applyFill="1" applyBorder="1" applyAlignment="1">
      <alignment horizontal="right"/>
    </xf>
    <xf numFmtId="0" fontId="24" fillId="4" borderId="1" xfId="0" applyFont="1" applyFill="1" applyBorder="1" applyAlignment="1"/>
    <xf numFmtId="0" fontId="29" fillId="0" borderId="0" xfId="0" applyFont="1"/>
    <xf numFmtId="0" fontId="30" fillId="0" borderId="0" xfId="0" applyFont="1"/>
    <xf numFmtId="0" fontId="30" fillId="0" borderId="0" xfId="0" applyFont="1" applyFill="1"/>
    <xf numFmtId="0" fontId="31" fillId="9" borderId="1" xfId="0" applyFont="1" applyFill="1" applyBorder="1" applyAlignment="1">
      <alignment horizontal="center"/>
    </xf>
    <xf numFmtId="0" fontId="32" fillId="9" borderId="1" xfId="0" applyFont="1" applyFill="1" applyBorder="1" applyAlignment="1">
      <alignment horizontal="center"/>
    </xf>
    <xf numFmtId="0" fontId="33" fillId="0" borderId="7" xfId="0" applyFont="1" applyBorder="1"/>
    <xf numFmtId="0" fontId="33" fillId="0" borderId="8" xfId="0" applyFont="1" applyBorder="1" applyAlignment="1">
      <alignment horizontal="center"/>
    </xf>
    <xf numFmtId="0" fontId="33" fillId="10" borderId="4" xfId="0" applyFont="1" applyFill="1" applyBorder="1" applyAlignment="1">
      <alignment horizontal="center"/>
    </xf>
    <xf numFmtId="43" fontId="31" fillId="10" borderId="1" xfId="1" applyFont="1" applyFill="1" applyBorder="1"/>
    <xf numFmtId="43" fontId="34" fillId="10" borderId="1" xfId="1" applyFont="1" applyFill="1" applyBorder="1"/>
    <xf numFmtId="0" fontId="33" fillId="0" borderId="13" xfId="0" applyFont="1" applyBorder="1"/>
    <xf numFmtId="0" fontId="33" fillId="0" borderId="9" xfId="0" applyFont="1" applyBorder="1" applyAlignment="1">
      <alignment horizontal="center"/>
    </xf>
    <xf numFmtId="0" fontId="33" fillId="0" borderId="0" xfId="0" applyFont="1"/>
    <xf numFmtId="0" fontId="33" fillId="0" borderId="0" xfId="0" applyFont="1" applyAlignment="1">
      <alignment horizontal="center"/>
    </xf>
    <xf numFmtId="0" fontId="33" fillId="10" borderId="1" xfId="0" applyFont="1" applyFill="1" applyBorder="1"/>
    <xf numFmtId="0" fontId="35" fillId="0" borderId="1" xfId="0" applyFont="1" applyFill="1" applyBorder="1"/>
    <xf numFmtId="0" fontId="35" fillId="0" borderId="1" xfId="0" applyFont="1" applyFill="1" applyBorder="1" applyAlignment="1">
      <alignment horizontal="center"/>
    </xf>
    <xf numFmtId="43" fontId="36" fillId="0" borderId="1" xfId="1" applyFont="1" applyFill="1" applyBorder="1"/>
    <xf numFmtId="43" fontId="36" fillId="9" borderId="1" xfId="1" applyFont="1" applyFill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/>
    <xf numFmtId="43" fontId="36" fillId="0" borderId="1" xfId="1" applyFont="1" applyBorder="1"/>
    <xf numFmtId="43" fontId="36" fillId="0" borderId="0" xfId="1" applyFont="1" applyFill="1"/>
    <xf numFmtId="0" fontId="35" fillId="0" borderId="2" xfId="0" applyFont="1" applyBorder="1" applyAlignment="1">
      <alignment horizontal="center"/>
    </xf>
    <xf numFmtId="0" fontId="35" fillId="0" borderId="4" xfId="0" applyFont="1" applyBorder="1"/>
    <xf numFmtId="0" fontId="13" fillId="0" borderId="0" xfId="0" applyFont="1"/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5" fillId="0" borderId="6" xfId="0" applyFont="1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33" fillId="0" borderId="14" xfId="0" applyFont="1" applyBorder="1" applyAlignment="1">
      <alignment horizontal="center"/>
    </xf>
    <xf numFmtId="0" fontId="33" fillId="0" borderId="4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13" fillId="0" borderId="11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2" xfId="0" applyFont="1" applyBorder="1" applyAlignment="1">
      <alignment horizontal="left"/>
    </xf>
  </cellXfs>
  <cellStyles count="3">
    <cellStyle name="Comma" xfId="1" builtinId="3"/>
    <cellStyle name="Normal" xfId="0" builtinId="0"/>
    <cellStyle name="Normal 2" xfId="2" xr:uid="{30435046-D644-43C1-A2E0-52DF548C33BB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9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 2. Buxheti janar-shtator'!$B$3:$B$3</c:f>
              <c:strCache>
                <c:ptCount val="1"/>
                <c:pt idx="0">
                  <c:v>Buxheti sipas SIMFK për vitin 2024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BB-4444-9A1C-70D453130552}"/>
                </c:ext>
              </c:extLst>
            </c:dLbl>
            <c:dLbl>
              <c:idx val="2"/>
              <c:layout>
                <c:manualLayout>
                  <c:x val="-7.0468691413573412E-2"/>
                  <c:y val="1.5174571201855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BB-4444-9A1C-70D453130552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BB-4444-9A1C-70D453130552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BB-4444-9A1C-70D453130552}"/>
                </c:ext>
              </c:extLst>
            </c:dLbl>
            <c:dLbl>
              <c:idx val="6"/>
              <c:layout>
                <c:manualLayout>
                  <c:x val="0.12704941487577237"/>
                  <c:y val="3.105200512726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BB-4444-9A1C-70D4531305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janar-shtator'!$A$4:$A$10</c:f>
              <c:strCache>
                <c:ptCount val="7"/>
                <c:pt idx="0">
                  <c:v>Granti qeveritar</c:v>
                </c:pt>
                <c:pt idx="1">
                  <c:v>Të hyrat vetanake 2024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 2. Buxheti janar-shtator'!$B$4:$B$10</c:f>
              <c:numCache>
                <c:formatCode>_(* #,##0.00_);_(* \(#,##0.00\);_(* "-"??_);_(@_)</c:formatCode>
                <c:ptCount val="7"/>
                <c:pt idx="0">
                  <c:v>13212457</c:v>
                </c:pt>
                <c:pt idx="1">
                  <c:v>1436260</c:v>
                </c:pt>
                <c:pt idx="2">
                  <c:v>942121.66</c:v>
                </c:pt>
                <c:pt idx="3">
                  <c:v>64507.99</c:v>
                </c:pt>
                <c:pt idx="4">
                  <c:v>18341.330000000002</c:v>
                </c:pt>
                <c:pt idx="5">
                  <c:v>0</c:v>
                </c:pt>
                <c:pt idx="6">
                  <c:v>2575.0100000000002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B-4444-9A1C-70D453130552}"/>
            </c:ext>
          </c:extLst>
        </c:ser>
        <c:ser>
          <c:idx val="1"/>
          <c:order val="1"/>
          <c:tx>
            <c:strRef>
              <c:f>'Tabela 2. Buxheti janar-shtator'!$C$3:$C$3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janar-shtator'!$A$4:$A$10</c:f>
              <c:strCache>
                <c:ptCount val="7"/>
                <c:pt idx="0">
                  <c:v>Granti qeveritar</c:v>
                </c:pt>
                <c:pt idx="1">
                  <c:v>Të hyrat vetanake 2024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 2. Buxheti janar-shtator'!$C$4:$C$10</c:f>
              <c:numCache>
                <c:formatCode>_(* #,##0.00_);_(* \(#,##0.00\);_(* "-"??_);_(@_)</c:formatCode>
                <c:ptCount val="7"/>
                <c:pt idx="0">
                  <c:v>84.283205815240024</c:v>
                </c:pt>
                <c:pt idx="1">
                  <c:v>9.1620050066536933</c:v>
                </c:pt>
                <c:pt idx="2">
                  <c:v>6.0098612826346827</c:v>
                </c:pt>
                <c:pt idx="3">
                  <c:v>0.41150107038361189</c:v>
                </c:pt>
                <c:pt idx="4">
                  <c:v>0.1170006525898428</c:v>
                </c:pt>
                <c:pt idx="5">
                  <c:v>0</c:v>
                </c:pt>
                <c:pt idx="6">
                  <c:v>1.6426172498143325E-2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B-4444-9A1C-70D453130552}"/>
            </c:ext>
          </c:extLst>
        </c:ser>
        <c:ser>
          <c:idx val="2"/>
          <c:order val="2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janar-shtator'!$A$4:$A$10</c:f>
              <c:strCache>
                <c:ptCount val="7"/>
                <c:pt idx="0">
                  <c:v>Granti qeveritar</c:v>
                </c:pt>
                <c:pt idx="1">
                  <c:v>Të hyrat vetanake 2024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 2. Buxheti janar-shtator'!$E$4</c:f>
              <c:numCache>
                <c:formatCode>_(* #,##0.00_);_(* \(#,##0.00\);_(* "-"??_);_(@_)</c:formatCode>
                <c:ptCount val="1"/>
                <c:pt idx="0">
                  <c:v>13.062341334297283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BB-4883-9172-0761ED8C7F0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EC6-416C-A15C-2F6B148117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layout>
        <c:manualLayout>
          <c:xMode val="edge"/>
          <c:yMode val="edge"/>
          <c:x val="0.11465689711666313"/>
          <c:y val="2.7487642464987885E-2"/>
        </c:manualLayout>
      </c:layout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'Tab.3.Te hyrat vetanake '!$C$37:$C$39</c:f>
              <c:strCache>
                <c:ptCount val="3"/>
                <c:pt idx="1">
                  <c:v>Te hyrat në periudhën janar-shtator 2023</c:v>
                </c:pt>
                <c:pt idx="2">
                  <c:v>Te hyrat në periudhën janar-shtator 2024</c:v>
                </c:pt>
              </c:strCache>
            </c:strRef>
          </c:cat>
          <c:val>
            <c:numRef>
              <c:f>'Tab.3.Te hyrat vetanake '!$D$37:$D$39</c:f>
              <c:numCache>
                <c:formatCode>_(* #,##0.00_);_(* \(#,##0.00\);_(* "-"??_);_(@_)</c:formatCode>
                <c:ptCount val="3"/>
                <c:pt idx="1">
                  <c:v>1360328.1799999997</c:v>
                </c:pt>
                <c:pt idx="2">
                  <c:v>1228539.94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1-410D-A321-B8E7EA14D704}"/>
            </c:ext>
          </c:extLst>
        </c:ser>
        <c:ser>
          <c:idx val="1"/>
          <c:order val="1"/>
          <c:invertIfNegative val="0"/>
          <c:cat>
            <c:strRef>
              <c:f>'Tab.3.Te hyrat vetanake '!$C$37:$C$39</c:f>
              <c:strCache>
                <c:ptCount val="3"/>
                <c:pt idx="1">
                  <c:v>Te hyrat në periudhën janar-shtator 2023</c:v>
                </c:pt>
                <c:pt idx="2">
                  <c:v>Te hyrat në periudhën janar-shtator 2024</c:v>
                </c:pt>
              </c:strCache>
            </c:strRef>
          </c:cat>
          <c:val>
            <c:numRef>
              <c:f>'Tab.3.Te hyrat vetanake '!$E$37:$E$39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7641-410D-A321-B8E7EA14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243072"/>
        <c:axId val="72244608"/>
        <c:axId val="0"/>
      </c:bar3DChart>
      <c:catAx>
        <c:axId val="72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244608"/>
        <c:crosses val="autoZero"/>
        <c:auto val="1"/>
        <c:lblAlgn val="ctr"/>
        <c:lblOffset val="100"/>
        <c:noMultiLvlLbl val="0"/>
      </c:catAx>
      <c:valAx>
        <c:axId val="7224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2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'Tab.4. Shpenzimet buxhetore'!$A$16:$A$17</c:f>
              <c:strCache>
                <c:ptCount val="2"/>
                <c:pt idx="0">
                  <c:v>Buxheti i shpenzuar Janar-Shtator 2024</c:v>
                </c:pt>
                <c:pt idx="1">
                  <c:v>Buxheti i shpenzuar Janar- Shtator 2023</c:v>
                </c:pt>
              </c:strCache>
            </c:strRef>
          </c:cat>
          <c:val>
            <c:numRef>
              <c:f>'Tab.4. Shpenzimet buxhetore'!$B$16:$B$17</c:f>
              <c:numCache>
                <c:formatCode>#,##0.00</c:formatCode>
                <c:ptCount val="2"/>
                <c:pt idx="0">
                  <c:v>11440665.619999999</c:v>
                </c:pt>
                <c:pt idx="1">
                  <c:v>9384532.0200000014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CCB-A285-00E0B8AD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506240"/>
        <c:axId val="80532608"/>
        <c:axId val="0"/>
      </c:bar3DChart>
      <c:catAx>
        <c:axId val="8050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532608"/>
        <c:crosses val="autoZero"/>
        <c:auto val="1"/>
        <c:lblAlgn val="ctr"/>
        <c:lblOffset val="100"/>
        <c:noMultiLvlLbl val="0"/>
      </c:catAx>
      <c:valAx>
        <c:axId val="80532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050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janar-shtator 2024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'Tab.4.1. Shpen.janar-shtator'!$A$19:$A$23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'Tab.4.1. Shpen.janar-shtator'!$B$19:$B$23</c:f>
              <c:numCache>
                <c:formatCode>#,##0.00</c:formatCode>
                <c:ptCount val="5"/>
                <c:pt idx="0">
                  <c:v>6125776.0099999998</c:v>
                </c:pt>
                <c:pt idx="1">
                  <c:v>1302215.55</c:v>
                </c:pt>
                <c:pt idx="2">
                  <c:v>212281.38</c:v>
                </c:pt>
                <c:pt idx="3">
                  <c:v>345238.05</c:v>
                </c:pt>
                <c:pt idx="4">
                  <c:v>3455154.97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F9B-B641-3053F53D93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12</xdr:row>
      <xdr:rowOff>184785</xdr:rowOff>
    </xdr:from>
    <xdr:to>
      <xdr:col>2</xdr:col>
      <xdr:colOff>895350</xdr:colOff>
      <xdr:row>26</xdr:row>
      <xdr:rowOff>184785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264160</xdr:colOff>
      <xdr:row>35</xdr:row>
      <xdr:rowOff>143511</xdr:rowOff>
    </xdr:from>
    <xdr:to>
      <xdr:col>6</xdr:col>
      <xdr:colOff>296545</xdr:colOff>
      <xdr:row>46</xdr:row>
      <xdr:rowOff>158115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107316</xdr:rowOff>
    </xdr:from>
    <xdr:to>
      <xdr:col>4</xdr:col>
      <xdr:colOff>523875</xdr:colOff>
      <xdr:row>20</xdr:row>
      <xdr:rowOff>12066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123825</xdr:rowOff>
    </xdr:from>
    <xdr:to>
      <xdr:col>4</xdr:col>
      <xdr:colOff>190500</xdr:colOff>
      <xdr:row>28</xdr:row>
      <xdr:rowOff>150495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uljeta.metaj/Desktop/THV%20DHE%20SHPENZIMET%20PER%202024/THV%20PER%20VITIN%20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lihate.behramaj/AppData/Local/Microsoft/Windows/INetCache/Content.Outlook/DQW7YRAS/THV%20PER%20VITIN%202024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TOTALI 2024"/>
      <sheetName val="PARTICIPIM NGA QYTETARET NENTOR"/>
      <sheetName val="Sheet1"/>
    </sheetNames>
    <sheetDataSet>
      <sheetData sheetId="0" refreshError="1">
        <row r="2">
          <cell r="L2">
            <v>31204.120000000006</v>
          </cell>
          <cell r="M2">
            <v>31.5</v>
          </cell>
        </row>
      </sheetData>
      <sheetData sheetId="1" refreshError="1">
        <row r="2">
          <cell r="L2">
            <v>30362.000000000004</v>
          </cell>
          <cell r="M2">
            <v>28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AR 2024"/>
      <sheetName val="SHKURT 2024"/>
      <sheetName val="MARS 2024"/>
      <sheetName val="PRILL - 2024"/>
      <sheetName val="MAJ - 2024"/>
      <sheetName val="QERSHOR - 2024"/>
      <sheetName val="KORRIK 2024"/>
      <sheetName val="GUSHT 2024"/>
      <sheetName val="SHTATOR 2024"/>
      <sheetName val="TOTALI 2024"/>
      <sheetName val="PARTICIPIM NGA QYTETARET NENTOR"/>
      <sheetName val="Sheet1"/>
    </sheetNames>
    <sheetDataSet>
      <sheetData sheetId="0" refreshError="1"/>
      <sheetData sheetId="1" refreshError="1"/>
      <sheetData sheetId="2" refreshError="1"/>
      <sheetData sheetId="3" refreshError="1">
        <row r="2">
          <cell r="L2">
            <v>92297.209999999992</v>
          </cell>
          <cell r="M2">
            <v>36</v>
          </cell>
        </row>
      </sheetData>
      <sheetData sheetId="4" refreshError="1">
        <row r="2">
          <cell r="L2">
            <v>65179.820000000007</v>
          </cell>
          <cell r="M2">
            <v>26</v>
          </cell>
        </row>
      </sheetData>
      <sheetData sheetId="5" refreshError="1">
        <row r="2">
          <cell r="L2">
            <v>24296.799999999999</v>
          </cell>
          <cell r="M2">
            <v>26</v>
          </cell>
        </row>
      </sheetData>
      <sheetData sheetId="6" refreshError="1">
        <row r="2">
          <cell r="L2">
            <v>36089.299999999996</v>
          </cell>
          <cell r="M2">
            <v>36</v>
          </cell>
        </row>
      </sheetData>
      <sheetData sheetId="7" refreshError="1">
        <row r="2">
          <cell r="L2">
            <v>86387.880000000019</v>
          </cell>
          <cell r="M2">
            <v>42.5</v>
          </cell>
        </row>
      </sheetData>
      <sheetData sheetId="8" refreshError="1">
        <row r="2">
          <cell r="L2">
            <v>52545.59</v>
          </cell>
          <cell r="M2">
            <v>38</v>
          </cell>
        </row>
      </sheetData>
      <sheetData sheetId="9" refreshError="1">
        <row r="3">
          <cell r="D3">
            <v>35979.620000000003</v>
          </cell>
        </row>
        <row r="33">
          <cell r="D33">
            <v>25.5</v>
          </cell>
        </row>
      </sheetData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tabSelected="1" zoomScaleNormal="100" workbookViewId="0">
      <selection activeCell="E20" sqref="E19:E20"/>
    </sheetView>
  </sheetViews>
  <sheetFormatPr defaultRowHeight="15" x14ac:dyDescent="0.25"/>
  <cols>
    <col min="1" max="1" width="27.7109375" customWidth="1"/>
    <col min="2" max="2" width="20.5703125" customWidth="1"/>
    <col min="3" max="3" width="15.28515625" customWidth="1"/>
    <col min="4" max="4" width="20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59" t="s">
        <v>159</v>
      </c>
      <c r="B2" s="159"/>
      <c r="C2" s="159"/>
      <c r="D2" s="159"/>
      <c r="E2" s="159"/>
    </row>
    <row r="3" spans="1:14" ht="53.25" customHeight="1" x14ac:dyDescent="0.25">
      <c r="A3" s="41" t="s">
        <v>3</v>
      </c>
      <c r="B3" s="42" t="s">
        <v>110</v>
      </c>
      <c r="C3" s="42" t="s">
        <v>89</v>
      </c>
      <c r="D3" s="42" t="s">
        <v>88</v>
      </c>
      <c r="E3" s="41" t="s">
        <v>135</v>
      </c>
      <c r="J3" s="160"/>
      <c r="K3" s="20"/>
      <c r="L3" s="20"/>
      <c r="M3" s="20"/>
      <c r="N3" s="161"/>
    </row>
    <row r="4" spans="1:14" ht="24.75" customHeight="1" x14ac:dyDescent="0.25">
      <c r="A4" s="43" t="s">
        <v>0</v>
      </c>
      <c r="B4" s="44">
        <v>13212457</v>
      </c>
      <c r="C4" s="45">
        <f>B4*100/B11</f>
        <v>84.283205815240024</v>
      </c>
      <c r="D4" s="44">
        <v>11685992.74</v>
      </c>
      <c r="E4" s="45">
        <f>(B4-D4)*100/D4</f>
        <v>13.062341334297283</v>
      </c>
      <c r="J4" s="160"/>
      <c r="K4" s="22"/>
      <c r="L4" s="16"/>
      <c r="M4" s="16"/>
      <c r="N4" s="161"/>
    </row>
    <row r="5" spans="1:14" ht="27" customHeight="1" x14ac:dyDescent="0.25">
      <c r="A5" s="43" t="s">
        <v>111</v>
      </c>
      <c r="B5" s="46">
        <v>1436260</v>
      </c>
      <c r="C5" s="45">
        <f>B5*100/B11</f>
        <v>9.1620050066536933</v>
      </c>
      <c r="D5" s="46">
        <v>1373774</v>
      </c>
      <c r="E5" s="45">
        <f t="shared" ref="E5:E11" si="0">(B5-D5)*100/D5</f>
        <v>4.5484919644715944</v>
      </c>
      <c r="G5" s="1"/>
      <c r="H5" s="2"/>
      <c r="J5" s="160"/>
      <c r="K5" s="22"/>
      <c r="L5" s="16"/>
      <c r="M5" s="16"/>
      <c r="N5" s="161"/>
    </row>
    <row r="6" spans="1:14" ht="27.75" customHeight="1" x14ac:dyDescent="0.25">
      <c r="A6" s="43" t="s">
        <v>1</v>
      </c>
      <c r="B6" s="47">
        <v>942121.66</v>
      </c>
      <c r="C6" s="45">
        <f>B6*100/B11</f>
        <v>6.0098612826346827</v>
      </c>
      <c r="D6" s="47">
        <v>1254064.8899999999</v>
      </c>
      <c r="E6" s="45">
        <f t="shared" si="0"/>
        <v>-24.874568492225301</v>
      </c>
      <c r="J6" s="23"/>
      <c r="K6" s="24"/>
      <c r="L6" s="16"/>
      <c r="M6" s="24"/>
      <c r="N6" s="24"/>
    </row>
    <row r="7" spans="1:14" ht="26.25" x14ac:dyDescent="0.25">
      <c r="A7" s="43" t="s">
        <v>106</v>
      </c>
      <c r="B7" s="47">
        <v>64507.99</v>
      </c>
      <c r="C7" s="45">
        <f>B7*100/B11</f>
        <v>0.41150107038361189</v>
      </c>
      <c r="D7" s="47">
        <f>1434.81+29897.31</f>
        <v>31332.120000000003</v>
      </c>
      <c r="E7" s="45">
        <f t="shared" si="0"/>
        <v>105.88453637991937</v>
      </c>
      <c r="J7" s="23"/>
      <c r="K7" s="27"/>
      <c r="L7" s="18"/>
      <c r="M7" s="27"/>
      <c r="N7" s="27"/>
    </row>
    <row r="8" spans="1:14" ht="15.75" x14ac:dyDescent="0.25">
      <c r="A8" s="43" t="s">
        <v>107</v>
      </c>
      <c r="B8" s="47">
        <v>18341.330000000002</v>
      </c>
      <c r="C8" s="45">
        <f>B8*100/B11</f>
        <v>0.1170006525898428</v>
      </c>
      <c r="D8" s="47">
        <v>18341.330000000002</v>
      </c>
      <c r="E8" s="45">
        <f t="shared" si="0"/>
        <v>0</v>
      </c>
      <c r="J8" s="23"/>
      <c r="K8" s="27"/>
      <c r="L8" s="18"/>
      <c r="M8" s="27"/>
      <c r="N8" s="27"/>
    </row>
    <row r="9" spans="1:14" ht="24.75" customHeight="1" x14ac:dyDescent="0.25">
      <c r="A9" s="43" t="s">
        <v>108</v>
      </c>
      <c r="B9" s="46">
        <v>0</v>
      </c>
      <c r="C9" s="45">
        <f>B9*100/B11</f>
        <v>0</v>
      </c>
      <c r="D9" s="46">
        <v>3239.01</v>
      </c>
      <c r="E9" s="45">
        <f t="shared" si="0"/>
        <v>-100</v>
      </c>
      <c r="G9" s="1"/>
      <c r="H9" s="2"/>
      <c r="J9" s="23"/>
      <c r="K9" s="25"/>
      <c r="L9" s="26"/>
      <c r="M9" s="25"/>
      <c r="N9" s="26"/>
    </row>
    <row r="10" spans="1:14" ht="26.25" x14ac:dyDescent="0.25">
      <c r="A10" s="43" t="s">
        <v>109</v>
      </c>
      <c r="B10" s="46">
        <v>2575.0100000000002</v>
      </c>
      <c r="C10" s="45">
        <f>B10*100/B11</f>
        <v>1.6426172498143325E-2</v>
      </c>
      <c r="D10" s="46">
        <v>426739.48</v>
      </c>
      <c r="E10" s="45">
        <f t="shared" si="0"/>
        <v>-99.396585007789767</v>
      </c>
      <c r="J10" s="23"/>
      <c r="K10" s="162"/>
      <c r="L10" s="16"/>
      <c r="M10" s="24"/>
      <c r="N10" s="16"/>
    </row>
    <row r="11" spans="1:14" ht="24.75" customHeight="1" x14ac:dyDescent="0.25">
      <c r="A11" s="48" t="s">
        <v>2</v>
      </c>
      <c r="B11" s="49">
        <f>SUM(B4:B10)</f>
        <v>15676262.99</v>
      </c>
      <c r="C11" s="50">
        <f>SUM(C4:C10)</f>
        <v>99.999999999999986</v>
      </c>
      <c r="D11" s="66">
        <f>SUM(D4:D10)</f>
        <v>14793483.57</v>
      </c>
      <c r="E11" s="45">
        <f t="shared" si="0"/>
        <v>5.967353232407044</v>
      </c>
      <c r="J11" s="23"/>
      <c r="K11" s="162"/>
      <c r="L11" s="16"/>
      <c r="M11" s="16"/>
      <c r="N11" s="16"/>
    </row>
    <row r="12" spans="1:14" ht="14.25" customHeight="1" x14ac:dyDescent="0.25">
      <c r="A12" s="157" t="s">
        <v>162</v>
      </c>
      <c r="B12" s="157"/>
      <c r="C12" s="157"/>
      <c r="D12" s="157"/>
      <c r="E12" s="157"/>
    </row>
    <row r="28" spans="1:4" x14ac:dyDescent="0.25">
      <c r="A28" s="158" t="s">
        <v>161</v>
      </c>
      <c r="B28" s="158"/>
      <c r="C28" s="158"/>
      <c r="D28" s="158"/>
    </row>
  </sheetData>
  <mergeCells count="6">
    <mergeCell ref="A12:E12"/>
    <mergeCell ref="A28:D28"/>
    <mergeCell ref="A2:E2"/>
    <mergeCell ref="J3:J5"/>
    <mergeCell ref="N3:N5"/>
    <mergeCell ref="K10:K11"/>
  </mergeCells>
  <pageMargins left="0.2" right="0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workbookViewId="0">
      <selection activeCell="L30" sqref="L30"/>
    </sheetView>
  </sheetViews>
  <sheetFormatPr defaultRowHeight="15" x14ac:dyDescent="0.25"/>
  <cols>
    <col min="1" max="1" width="5.7109375" customWidth="1"/>
    <col min="2" max="2" width="8.42578125" customWidth="1"/>
    <col min="3" max="3" width="25.7109375" customWidth="1"/>
    <col min="4" max="4" width="12.855468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9.28515625" customWidth="1"/>
  </cols>
  <sheetData>
    <row r="1" spans="1:9" ht="28.5" customHeight="1" x14ac:dyDescent="0.25">
      <c r="A1" s="163" t="s">
        <v>163</v>
      </c>
      <c r="B1" s="163"/>
      <c r="C1" s="163"/>
      <c r="D1" s="163"/>
      <c r="E1" s="163"/>
      <c r="F1" s="163"/>
      <c r="G1" s="163"/>
      <c r="H1" s="163"/>
      <c r="I1" s="163"/>
    </row>
    <row r="2" spans="1:9" ht="24.75" x14ac:dyDescent="0.25">
      <c r="A2" s="113" t="s">
        <v>13</v>
      </c>
      <c r="B2" s="113" t="s">
        <v>197</v>
      </c>
      <c r="C2" s="113" t="s">
        <v>14</v>
      </c>
      <c r="D2" s="33" t="s">
        <v>201</v>
      </c>
      <c r="E2" s="33" t="s">
        <v>5</v>
      </c>
      <c r="F2" s="33" t="s">
        <v>201</v>
      </c>
      <c r="G2" s="33" t="s">
        <v>5</v>
      </c>
      <c r="H2" s="61" t="s">
        <v>113</v>
      </c>
      <c r="I2" s="33" t="s">
        <v>15</v>
      </c>
    </row>
    <row r="3" spans="1:9" ht="23.25" customHeight="1" x14ac:dyDescent="0.25">
      <c r="A3" s="114"/>
      <c r="B3" s="115"/>
      <c r="C3" s="115"/>
      <c r="D3" s="33">
        <v>2023</v>
      </c>
      <c r="E3" s="33" t="s">
        <v>16</v>
      </c>
      <c r="F3" s="33">
        <v>2024</v>
      </c>
      <c r="G3" s="33" t="s">
        <v>16</v>
      </c>
      <c r="H3" s="33" t="s">
        <v>112</v>
      </c>
      <c r="I3" s="33" t="s">
        <v>17</v>
      </c>
    </row>
    <row r="4" spans="1:9" x14ac:dyDescent="0.25">
      <c r="A4" s="116">
        <v>1</v>
      </c>
      <c r="B4" s="117">
        <v>40110</v>
      </c>
      <c r="C4" s="118" t="s">
        <v>18</v>
      </c>
      <c r="D4" s="125">
        <v>512111.7</v>
      </c>
      <c r="E4" s="39">
        <f>D4*100/D34</f>
        <v>37.646187701558908</v>
      </c>
      <c r="F4" s="126">
        <v>454342.33999999997</v>
      </c>
      <c r="G4" s="39">
        <f>F4*100/F34</f>
        <v>36.982301120792215</v>
      </c>
      <c r="H4" s="39">
        <f>(F4-D4)*100/D4</f>
        <v>-11.280617099746021</v>
      </c>
      <c r="I4" s="34">
        <f>F4-D4</f>
        <v>-57769.360000000044</v>
      </c>
    </row>
    <row r="5" spans="1:9" x14ac:dyDescent="0.25">
      <c r="A5" s="119">
        <v>2</v>
      </c>
      <c r="B5" s="120">
        <v>50001</v>
      </c>
      <c r="C5" s="121" t="s">
        <v>90</v>
      </c>
      <c r="D5" s="125">
        <v>63279</v>
      </c>
      <c r="E5" s="39">
        <f>D5*100/D34</f>
        <v>4.6517451399117542</v>
      </c>
      <c r="F5" s="127">
        <v>68188.42</v>
      </c>
      <c r="G5" s="39">
        <f>F5*100/F34</f>
        <v>5.5503624896395314</v>
      </c>
      <c r="H5" s="39">
        <f t="shared" ref="H5:H34" si="0">(F5-D5)*100/D5</f>
        <v>7.7583716556835576</v>
      </c>
      <c r="I5" s="34">
        <f t="shared" ref="I5:I34" si="1">F5-D5</f>
        <v>4909.4199999999983</v>
      </c>
    </row>
    <row r="6" spans="1:9" x14ac:dyDescent="0.25">
      <c r="A6" s="119">
        <v>3</v>
      </c>
      <c r="B6" s="120">
        <v>50009</v>
      </c>
      <c r="C6" s="121" t="s">
        <v>91</v>
      </c>
      <c r="D6" s="125">
        <v>265784.25</v>
      </c>
      <c r="E6" s="39">
        <f>D6*100/D34</f>
        <v>19.538244807955095</v>
      </c>
      <c r="F6" s="125">
        <v>162341.99</v>
      </c>
      <c r="G6" s="39">
        <f>F6*100/F34</f>
        <v>13.214221590549185</v>
      </c>
      <c r="H6" s="39">
        <f t="shared" si="0"/>
        <v>-38.919635004707764</v>
      </c>
      <c r="I6" s="34">
        <f t="shared" si="1"/>
        <v>-103442.26000000001</v>
      </c>
    </row>
    <row r="7" spans="1:9" x14ac:dyDescent="0.25">
      <c r="A7" s="119">
        <v>4</v>
      </c>
      <c r="B7" s="120">
        <v>50013</v>
      </c>
      <c r="C7" s="121" t="s">
        <v>92</v>
      </c>
      <c r="D7" s="125">
        <v>605</v>
      </c>
      <c r="E7" s="39">
        <f>D7*100/D34</f>
        <v>4.4474562013410629E-2</v>
      </c>
      <c r="F7" s="125">
        <v>498</v>
      </c>
      <c r="G7" s="39">
        <f>F7*100/F34</f>
        <v>4.0535922666055123E-2</v>
      </c>
      <c r="H7" s="39">
        <f t="shared" si="0"/>
        <v>-17.685950413223139</v>
      </c>
      <c r="I7" s="34">
        <f t="shared" si="1"/>
        <v>-107</v>
      </c>
    </row>
    <row r="8" spans="1:9" x14ac:dyDescent="0.25">
      <c r="A8" s="119">
        <v>5</v>
      </c>
      <c r="B8" s="120">
        <v>50014</v>
      </c>
      <c r="C8" s="121" t="s">
        <v>93</v>
      </c>
      <c r="D8" s="125">
        <v>91</v>
      </c>
      <c r="E8" s="39">
        <f>D8*100/D34</f>
        <v>6.6895622201989541E-3</v>
      </c>
      <c r="F8" s="125">
        <v>22</v>
      </c>
      <c r="G8" s="39">
        <f>F8*100/F34</f>
        <v>1.7907435715927966E-3</v>
      </c>
      <c r="H8" s="39">
        <f t="shared" si="0"/>
        <v>-75.824175824175825</v>
      </c>
      <c r="I8" s="34">
        <f t="shared" si="1"/>
        <v>-69</v>
      </c>
    </row>
    <row r="9" spans="1:9" x14ac:dyDescent="0.25">
      <c r="A9" s="119">
        <v>6</v>
      </c>
      <c r="B9" s="120">
        <v>50015</v>
      </c>
      <c r="C9" s="121" t="s">
        <v>94</v>
      </c>
      <c r="D9" s="125">
        <v>971</v>
      </c>
      <c r="E9" s="39">
        <f>D9*100/D34</f>
        <v>7.1379834239705314E-2</v>
      </c>
      <c r="F9" s="125">
        <v>1352</v>
      </c>
      <c r="G9" s="39">
        <f>F9*100/F34</f>
        <v>0.1100493322178846</v>
      </c>
      <c r="H9" s="39">
        <f t="shared" si="0"/>
        <v>39.237899073120495</v>
      </c>
      <c r="I9" s="34">
        <f t="shared" si="1"/>
        <v>381</v>
      </c>
    </row>
    <row r="10" spans="1:9" x14ac:dyDescent="0.25">
      <c r="A10" s="119">
        <v>7</v>
      </c>
      <c r="B10" s="120">
        <v>50016</v>
      </c>
      <c r="C10" s="121" t="s">
        <v>95</v>
      </c>
      <c r="D10" s="125">
        <v>32989</v>
      </c>
      <c r="E10" s="39">
        <f>D10*100/D34</f>
        <v>2.4250765723312449</v>
      </c>
      <c r="F10" s="125">
        <v>29783</v>
      </c>
      <c r="G10" s="39">
        <f>F10*100/F34</f>
        <v>2.4242598087612848</v>
      </c>
      <c r="H10" s="39">
        <f t="shared" si="0"/>
        <v>-9.7183909788111187</v>
      </c>
      <c r="I10" s="34">
        <f t="shared" si="1"/>
        <v>-3206</v>
      </c>
    </row>
    <row r="11" spans="1:9" x14ac:dyDescent="0.25">
      <c r="A11" s="119">
        <v>8</v>
      </c>
      <c r="B11" s="120">
        <v>50017</v>
      </c>
      <c r="C11" s="121" t="s">
        <v>96</v>
      </c>
      <c r="D11" s="125">
        <v>4854</v>
      </c>
      <c r="E11" s="39">
        <f>D11*100/D34</f>
        <v>0.35682565952577716</v>
      </c>
      <c r="F11" s="125">
        <v>5561</v>
      </c>
      <c r="G11" s="39">
        <f>F11*100/F34</f>
        <v>0.45265113643761556</v>
      </c>
      <c r="H11" s="39">
        <f t="shared" si="0"/>
        <v>14.565306963329213</v>
      </c>
      <c r="I11" s="34">
        <f t="shared" si="1"/>
        <v>707</v>
      </c>
    </row>
    <row r="12" spans="1:9" x14ac:dyDescent="0.25">
      <c r="A12" s="119">
        <v>9</v>
      </c>
      <c r="B12" s="120">
        <v>50019</v>
      </c>
      <c r="C12" s="121" t="s">
        <v>97</v>
      </c>
      <c r="D12" s="125">
        <v>1605.62</v>
      </c>
      <c r="E12" s="39">
        <f>D12*100/D34</f>
        <v>0.11803181199995433</v>
      </c>
      <c r="F12" s="125">
        <v>2802.9100000000003</v>
      </c>
      <c r="G12" s="39">
        <f>F12*100/F34</f>
        <v>0.22814968473878031</v>
      </c>
      <c r="H12" s="39">
        <f t="shared" si="0"/>
        <v>74.568702432705152</v>
      </c>
      <c r="I12" s="34">
        <f t="shared" si="1"/>
        <v>1197.2900000000004</v>
      </c>
    </row>
    <row r="13" spans="1:9" x14ac:dyDescent="0.25">
      <c r="A13" s="119">
        <v>10</v>
      </c>
      <c r="B13" s="120">
        <v>50024</v>
      </c>
      <c r="C13" s="121" t="s">
        <v>98</v>
      </c>
      <c r="D13" s="125">
        <v>590</v>
      </c>
      <c r="E13" s="39">
        <f>D13*100/D34</f>
        <v>4.3371886922169041E-2</v>
      </c>
      <c r="F13" s="125">
        <v>1307</v>
      </c>
      <c r="G13" s="39">
        <f>F13*100/F34</f>
        <v>0.1063864476396266</v>
      </c>
      <c r="H13" s="39">
        <f t="shared" si="0"/>
        <v>121.52542372881356</v>
      </c>
      <c r="I13" s="34">
        <f t="shared" si="1"/>
        <v>717</v>
      </c>
    </row>
    <row r="14" spans="1:9" x14ac:dyDescent="0.25">
      <c r="A14" s="122">
        <v>11</v>
      </c>
      <c r="B14" s="123">
        <v>50026</v>
      </c>
      <c r="C14" s="124" t="s">
        <v>198</v>
      </c>
      <c r="D14" s="125">
        <v>6737.99</v>
      </c>
      <c r="E14" s="39">
        <f>D14*100/D34</f>
        <v>0.49532091586899285</v>
      </c>
      <c r="F14" s="125">
        <v>9021.4</v>
      </c>
      <c r="G14" s="39">
        <f>F14*100/F34</f>
        <v>0.73431882076214794</v>
      </c>
      <c r="H14" s="39">
        <f t="shared" si="0"/>
        <v>33.888592888977279</v>
      </c>
      <c r="I14" s="34">
        <f t="shared" si="1"/>
        <v>2283.41</v>
      </c>
    </row>
    <row r="15" spans="1:9" x14ac:dyDescent="0.25">
      <c r="A15" s="122">
        <v>12</v>
      </c>
      <c r="B15" s="123">
        <v>50029</v>
      </c>
      <c r="C15" s="124" t="s">
        <v>99</v>
      </c>
      <c r="D15" s="125">
        <v>51095.6</v>
      </c>
      <c r="E15" s="39">
        <f>D15*100/D34</f>
        <v>3.7561230261362382</v>
      </c>
      <c r="F15" s="125">
        <v>50822</v>
      </c>
      <c r="G15" s="39">
        <f>F15*100/F34</f>
        <v>4.1367804452495047</v>
      </c>
      <c r="H15" s="39">
        <f t="shared" si="0"/>
        <v>-0.53546685037458908</v>
      </c>
      <c r="I15" s="34">
        <f t="shared" si="1"/>
        <v>-273.59999999999854</v>
      </c>
    </row>
    <row r="16" spans="1:9" x14ac:dyDescent="0.25">
      <c r="A16" s="122">
        <v>13</v>
      </c>
      <c r="B16" s="123">
        <v>50032</v>
      </c>
      <c r="C16" s="124" t="s">
        <v>100</v>
      </c>
      <c r="D16" s="125">
        <v>14831</v>
      </c>
      <c r="E16" s="39">
        <f>D16*100/D34</f>
        <v>1.0902516185469306</v>
      </c>
      <c r="F16" s="125">
        <v>13607</v>
      </c>
      <c r="G16" s="39">
        <f>F16*100/F34</f>
        <v>1.1075748990301448</v>
      </c>
      <c r="H16" s="39">
        <f t="shared" si="0"/>
        <v>-8.2529836154001757</v>
      </c>
      <c r="I16" s="34">
        <f t="shared" si="1"/>
        <v>-1224</v>
      </c>
    </row>
    <row r="17" spans="1:9" x14ac:dyDescent="0.25">
      <c r="A17" s="122">
        <v>14</v>
      </c>
      <c r="B17" s="123">
        <v>50103</v>
      </c>
      <c r="C17" s="124" t="s">
        <v>19</v>
      </c>
      <c r="D17" s="125">
        <v>845</v>
      </c>
      <c r="E17" s="39">
        <f>D17*100/D34</f>
        <v>6.2117363473275997E-2</v>
      </c>
      <c r="F17" s="125">
        <v>875</v>
      </c>
      <c r="G17" s="39">
        <f>F17*100/F34</f>
        <v>7.1222755688349862E-2</v>
      </c>
      <c r="H17" s="39">
        <f t="shared" si="0"/>
        <v>3.5502958579881656</v>
      </c>
      <c r="I17" s="34">
        <f t="shared" si="1"/>
        <v>30</v>
      </c>
    </row>
    <row r="18" spans="1:9" x14ac:dyDescent="0.25">
      <c r="A18" s="122">
        <v>15</v>
      </c>
      <c r="B18" s="123">
        <v>50104</v>
      </c>
      <c r="C18" s="124" t="s">
        <v>20</v>
      </c>
      <c r="D18" s="125">
        <v>11132.63</v>
      </c>
      <c r="E18" s="39">
        <f>D18*100/D34</f>
        <v>0.81837825340058767</v>
      </c>
      <c r="F18" s="125">
        <v>9890.0400000000009</v>
      </c>
      <c r="G18" s="39">
        <f>F18*100/F34</f>
        <v>0.80502388876343745</v>
      </c>
      <c r="H18" s="39">
        <f t="shared" si="0"/>
        <v>-11.161693148878552</v>
      </c>
      <c r="I18" s="34">
        <f t="shared" si="1"/>
        <v>-1242.5899999999983</v>
      </c>
    </row>
    <row r="19" spans="1:9" x14ac:dyDescent="0.25">
      <c r="A19" s="122">
        <v>16</v>
      </c>
      <c r="B19" s="123">
        <v>50205</v>
      </c>
      <c r="C19" s="124" t="s">
        <v>21</v>
      </c>
      <c r="D19" s="125">
        <v>6113.6</v>
      </c>
      <c r="E19" s="39">
        <f>D19*100/D34</f>
        <v>0.44942096252097058</v>
      </c>
      <c r="F19" s="125">
        <v>6762.78</v>
      </c>
      <c r="G19" s="39">
        <f>F19*100/F34</f>
        <v>0.55047294595892426</v>
      </c>
      <c r="H19" s="39">
        <f t="shared" si="0"/>
        <v>10.618620779900539</v>
      </c>
      <c r="I19" s="34">
        <f t="shared" si="1"/>
        <v>649.17999999999938</v>
      </c>
    </row>
    <row r="20" spans="1:9" x14ac:dyDescent="0.25">
      <c r="A20" s="119">
        <v>17</v>
      </c>
      <c r="B20" s="120">
        <v>50401</v>
      </c>
      <c r="C20" s="121" t="s">
        <v>22</v>
      </c>
      <c r="D20" s="125">
        <v>0</v>
      </c>
      <c r="E20" s="39">
        <f>D20*100/D34</f>
        <v>0</v>
      </c>
      <c r="F20" s="125">
        <v>0</v>
      </c>
      <c r="G20" s="39">
        <f>F20*100/F34</f>
        <v>0</v>
      </c>
      <c r="H20" s="39" t="e">
        <f t="shared" si="0"/>
        <v>#DIV/0!</v>
      </c>
      <c r="I20" s="34">
        <f t="shared" si="1"/>
        <v>0</v>
      </c>
    </row>
    <row r="21" spans="1:9" x14ac:dyDescent="0.25">
      <c r="A21" s="119">
        <v>18</v>
      </c>
      <c r="B21" s="120">
        <v>50403</v>
      </c>
      <c r="C21" s="121" t="s">
        <v>23</v>
      </c>
      <c r="D21" s="125">
        <v>0</v>
      </c>
      <c r="E21" s="39">
        <f>D21*100/D34</f>
        <v>0</v>
      </c>
      <c r="F21" s="125">
        <v>0</v>
      </c>
      <c r="G21" s="39">
        <f>F21*100/F34</f>
        <v>0</v>
      </c>
      <c r="H21" s="39" t="e">
        <f t="shared" si="0"/>
        <v>#DIV/0!</v>
      </c>
      <c r="I21" s="34">
        <f t="shared" si="1"/>
        <v>0</v>
      </c>
    </row>
    <row r="22" spans="1:9" x14ac:dyDescent="0.25">
      <c r="A22" s="119">
        <v>19</v>
      </c>
      <c r="B22" s="120">
        <v>50405</v>
      </c>
      <c r="C22" s="121" t="s">
        <v>24</v>
      </c>
      <c r="D22" s="125">
        <v>8669.08</v>
      </c>
      <c r="E22" s="39">
        <f>D22*100/D34</f>
        <v>0.63727857199870708</v>
      </c>
      <c r="F22" s="125">
        <v>7524.08</v>
      </c>
      <c r="G22" s="39">
        <f>F22*100/F34</f>
        <v>0.61244081327954225</v>
      </c>
      <c r="H22" s="39">
        <f t="shared" si="0"/>
        <v>-13.207860580361469</v>
      </c>
      <c r="I22" s="34">
        <f t="shared" si="1"/>
        <v>-1145</v>
      </c>
    </row>
    <row r="23" spans="1:9" x14ac:dyDescent="0.25">
      <c r="A23" s="119">
        <v>20</v>
      </c>
      <c r="B23" s="120">
        <v>50406</v>
      </c>
      <c r="C23" s="121" t="s">
        <v>25</v>
      </c>
      <c r="D23" s="125">
        <v>1030</v>
      </c>
      <c r="E23" s="39">
        <f>D23*100/D34</f>
        <v>7.5717022931922229E-2</v>
      </c>
      <c r="F23" s="125">
        <v>0</v>
      </c>
      <c r="G23" s="39">
        <f>F23*100/F34</f>
        <v>0</v>
      </c>
      <c r="H23" s="39">
        <f t="shared" si="0"/>
        <v>-100</v>
      </c>
      <c r="I23" s="34">
        <f t="shared" si="1"/>
        <v>-1030</v>
      </c>
    </row>
    <row r="24" spans="1:9" x14ac:dyDescent="0.25">
      <c r="A24" s="119">
        <v>21</v>
      </c>
      <c r="B24" s="120">
        <v>50407</v>
      </c>
      <c r="C24" s="121" t="s">
        <v>26</v>
      </c>
      <c r="D24" s="125">
        <v>4171</v>
      </c>
      <c r="E24" s="39">
        <f>D24*100/D34</f>
        <v>0.3066171870379103</v>
      </c>
      <c r="F24" s="125">
        <v>3694</v>
      </c>
      <c r="G24" s="39">
        <f>F24*100/F34</f>
        <v>0.30068212515744502</v>
      </c>
      <c r="H24" s="39">
        <f t="shared" si="0"/>
        <v>-11.436106449292735</v>
      </c>
      <c r="I24" s="34">
        <f t="shared" si="1"/>
        <v>-477</v>
      </c>
    </row>
    <row r="25" spans="1:9" x14ac:dyDescent="0.25">
      <c r="A25" s="119">
        <v>22</v>
      </c>
      <c r="B25" s="120">
        <v>50408</v>
      </c>
      <c r="C25" s="121" t="s">
        <v>27</v>
      </c>
      <c r="D25" s="125">
        <v>18373.18</v>
      </c>
      <c r="E25" s="39">
        <f>D25*100/D34</f>
        <v>1.3506431955265386</v>
      </c>
      <c r="F25" s="125">
        <v>8664.3499999999985</v>
      </c>
      <c r="G25" s="39">
        <f>F25*100/F34</f>
        <v>0.70525586656954753</v>
      </c>
      <c r="H25" s="39">
        <f t="shared" si="0"/>
        <v>-52.842403982326424</v>
      </c>
      <c r="I25" s="34">
        <f t="shared" si="1"/>
        <v>-9708.8300000000017</v>
      </c>
    </row>
    <row r="26" spans="1:9" x14ac:dyDescent="0.25">
      <c r="A26" s="119">
        <v>23</v>
      </c>
      <c r="B26" s="120">
        <v>50409</v>
      </c>
      <c r="C26" s="119" t="s">
        <v>30</v>
      </c>
      <c r="D26" s="125">
        <v>25784.5</v>
      </c>
      <c r="E26" s="39">
        <f>D26*100/D34</f>
        <v>1.8954617260079112</v>
      </c>
      <c r="F26" s="125">
        <v>25994</v>
      </c>
      <c r="G26" s="39">
        <f>F26*100/F34</f>
        <v>2.1158449272719615</v>
      </c>
      <c r="H26" s="39">
        <f t="shared" si="0"/>
        <v>0.81250363590529195</v>
      </c>
      <c r="I26" s="34">
        <f t="shared" si="1"/>
        <v>209.5</v>
      </c>
    </row>
    <row r="27" spans="1:9" x14ac:dyDescent="0.25">
      <c r="A27" s="119">
        <v>24</v>
      </c>
      <c r="B27" s="120">
        <v>50409</v>
      </c>
      <c r="C27" s="119" t="s">
        <v>29</v>
      </c>
      <c r="D27" s="125">
        <v>19909</v>
      </c>
      <c r="E27" s="39">
        <f>D27*100/D34</f>
        <v>1.463543892768582</v>
      </c>
      <c r="F27" s="125">
        <v>17885.3</v>
      </c>
      <c r="G27" s="39">
        <f>F27*100/F34</f>
        <v>1.455817545500393</v>
      </c>
      <c r="H27" s="39">
        <f t="shared" si="0"/>
        <v>-10.164749610728819</v>
      </c>
      <c r="I27" s="34">
        <f t="shared" si="1"/>
        <v>-2023.7000000000007</v>
      </c>
    </row>
    <row r="28" spans="1:9" x14ac:dyDescent="0.25">
      <c r="A28" s="119">
        <v>25</v>
      </c>
      <c r="B28" s="120">
        <v>50409</v>
      </c>
      <c r="C28" s="119" t="s">
        <v>28</v>
      </c>
      <c r="D28" s="125">
        <v>37660</v>
      </c>
      <c r="E28" s="39">
        <f>D28*100/D34</f>
        <v>2.7684495957438746</v>
      </c>
      <c r="F28" s="125">
        <v>52837</v>
      </c>
      <c r="G28" s="39">
        <f>F28*100/F34</f>
        <v>4.3007962769203907</v>
      </c>
      <c r="H28" s="39">
        <f t="shared" si="0"/>
        <v>40.300053106744556</v>
      </c>
      <c r="I28" s="34">
        <f t="shared" si="1"/>
        <v>15177</v>
      </c>
    </row>
    <row r="29" spans="1:9" x14ac:dyDescent="0.25">
      <c r="A29" s="119">
        <v>26</v>
      </c>
      <c r="B29" s="120">
        <v>50409</v>
      </c>
      <c r="C29" s="121" t="s">
        <v>101</v>
      </c>
      <c r="D29" s="125">
        <v>119</v>
      </c>
      <c r="E29" s="39">
        <f>D29*100/D34</f>
        <v>8.7478890571832477E-3</v>
      </c>
      <c r="F29" s="125">
        <v>22</v>
      </c>
      <c r="G29" s="39">
        <f>F29*100/F34</f>
        <v>1.7907435715927966E-3</v>
      </c>
      <c r="H29" s="39">
        <f t="shared" si="0"/>
        <v>-81.512605042016801</v>
      </c>
      <c r="I29" s="34">
        <f t="shared" si="1"/>
        <v>-97</v>
      </c>
    </row>
    <row r="30" spans="1:9" x14ac:dyDescent="0.25">
      <c r="A30" s="119">
        <v>27</v>
      </c>
      <c r="B30" s="120">
        <v>50504</v>
      </c>
      <c r="C30" s="121" t="s">
        <v>31</v>
      </c>
      <c r="D30" s="125">
        <v>41923</v>
      </c>
      <c r="E30" s="39">
        <f>D30*100/D34</f>
        <v>3.0818298566747333</v>
      </c>
      <c r="F30" s="125">
        <v>46599.33</v>
      </c>
      <c r="G30" s="39">
        <f>F30*100/F34</f>
        <v>3.7930659380923344</v>
      </c>
      <c r="H30" s="39">
        <f t="shared" si="0"/>
        <v>11.154569090952466</v>
      </c>
      <c r="I30" s="34">
        <f t="shared" si="1"/>
        <v>4676.3300000000017</v>
      </c>
    </row>
    <row r="31" spans="1:9" x14ac:dyDescent="0.25">
      <c r="A31" s="119">
        <v>28</v>
      </c>
      <c r="B31" s="120">
        <v>55600</v>
      </c>
      <c r="C31" s="121" t="s">
        <v>199</v>
      </c>
      <c r="D31" s="125">
        <v>34717.919999999998</v>
      </c>
      <c r="E31" s="39">
        <f>D31*100/D34</f>
        <v>2.5521723735812052</v>
      </c>
      <c r="F31" s="125">
        <v>29546.999999999996</v>
      </c>
      <c r="G31" s="39">
        <f>F31*100/F34</f>
        <v>2.4050500140841979</v>
      </c>
      <c r="H31" s="39">
        <f t="shared" si="0"/>
        <v>-14.894095037951589</v>
      </c>
      <c r="I31" s="34">
        <f t="shared" si="1"/>
        <v>-5170.9200000000019</v>
      </c>
    </row>
    <row r="32" spans="1:9" x14ac:dyDescent="0.25">
      <c r="A32" s="119">
        <v>29</v>
      </c>
      <c r="B32" s="120"/>
      <c r="C32" s="119" t="s">
        <v>141</v>
      </c>
      <c r="D32" s="125">
        <v>188445.11</v>
      </c>
      <c r="E32" s="39">
        <f>D32*100/D34</f>
        <v>13.852915257552045</v>
      </c>
      <c r="F32" s="125">
        <v>209026</v>
      </c>
      <c r="G32" s="39">
        <f>F32*100/F34</f>
        <v>17.01418026344345</v>
      </c>
      <c r="H32" s="39">
        <f t="shared" si="0"/>
        <v>10.921424281054582</v>
      </c>
      <c r="I32" s="34">
        <f t="shared" si="1"/>
        <v>20580.890000000014</v>
      </c>
    </row>
    <row r="33" spans="1:9" x14ac:dyDescent="0.25">
      <c r="A33" s="119">
        <v>30</v>
      </c>
      <c r="B33" s="120"/>
      <c r="C33" s="119" t="s">
        <v>200</v>
      </c>
      <c r="D33" s="125">
        <v>5890</v>
      </c>
      <c r="E33" s="39">
        <f>D33*100/D34</f>
        <v>0.43298375249419602</v>
      </c>
      <c r="F33" s="125">
        <v>9570</v>
      </c>
      <c r="G33" s="39">
        <f>F33*100/F34</f>
        <v>0.77897345364286652</v>
      </c>
      <c r="H33" s="39">
        <f t="shared" si="0"/>
        <v>62.478777589134125</v>
      </c>
      <c r="I33" s="34">
        <f t="shared" si="1"/>
        <v>3680</v>
      </c>
    </row>
    <row r="34" spans="1:9" ht="22.5" customHeight="1" x14ac:dyDescent="0.25">
      <c r="A34" s="36"/>
      <c r="B34" s="35"/>
      <c r="C34" s="37" t="s">
        <v>32</v>
      </c>
      <c r="D34" s="40">
        <f>SUM(D4:D33)</f>
        <v>1360328.1799999997</v>
      </c>
      <c r="E34" s="63">
        <f>SUM(E4:E33)</f>
        <v>100.00000000000003</v>
      </c>
      <c r="F34" s="40">
        <f>SUM(F4:F33)</f>
        <v>1228539.94</v>
      </c>
      <c r="G34" s="63">
        <f>SUM(G4:G33)</f>
        <v>100.00000000000003</v>
      </c>
      <c r="H34" s="39">
        <f t="shared" si="0"/>
        <v>-9.6879739711045154</v>
      </c>
      <c r="I34" s="34">
        <f t="shared" si="1"/>
        <v>-131788.23999999976</v>
      </c>
    </row>
    <row r="35" spans="1:9" ht="14.1" customHeight="1" x14ac:dyDescent="0.25">
      <c r="A35" s="157" t="s">
        <v>164</v>
      </c>
      <c r="B35" s="157"/>
      <c r="C35" s="157"/>
      <c r="D35" s="157"/>
      <c r="E35" s="157"/>
      <c r="F35" s="157"/>
      <c r="G35" s="157"/>
      <c r="H35" s="157"/>
      <c r="I35" s="157"/>
    </row>
    <row r="36" spans="1:9" ht="12" customHeight="1" x14ac:dyDescent="0.25">
      <c r="A36" s="62"/>
      <c r="B36" s="62"/>
      <c r="C36" s="62"/>
      <c r="D36" s="62"/>
      <c r="E36" s="62"/>
      <c r="F36" s="62"/>
      <c r="G36" s="62"/>
      <c r="H36" s="62"/>
      <c r="I36" s="62"/>
    </row>
    <row r="37" spans="1:9" ht="17.25" customHeight="1" x14ac:dyDescent="0.25">
      <c r="A37" s="32"/>
      <c r="B37" s="32"/>
      <c r="C37" s="164"/>
      <c r="D37" s="164"/>
      <c r="E37" s="32"/>
      <c r="F37" s="32"/>
      <c r="G37" s="32"/>
      <c r="H37" s="32"/>
      <c r="I37" s="73"/>
    </row>
    <row r="38" spans="1:9" ht="23.25" x14ac:dyDescent="0.25">
      <c r="C38" s="38" t="s">
        <v>265</v>
      </c>
      <c r="D38" s="165">
        <f>D34</f>
        <v>1360328.1799999997</v>
      </c>
      <c r="E38" s="165"/>
    </row>
    <row r="39" spans="1:9" ht="23.25" x14ac:dyDescent="0.25">
      <c r="C39" s="38" t="s">
        <v>266</v>
      </c>
      <c r="D39" s="165">
        <f>F34</f>
        <v>1228539.94</v>
      </c>
      <c r="E39" s="165"/>
    </row>
    <row r="41" spans="1:9" x14ac:dyDescent="0.25">
      <c r="D41" s="17"/>
    </row>
    <row r="42" spans="1:9" x14ac:dyDescent="0.25">
      <c r="D42" s="17"/>
    </row>
    <row r="43" spans="1:9" x14ac:dyDescent="0.25">
      <c r="D43" s="17"/>
    </row>
    <row r="44" spans="1:9" x14ac:dyDescent="0.25">
      <c r="D44" s="17"/>
    </row>
    <row r="49" spans="2:6" x14ac:dyDescent="0.25">
      <c r="B49" s="158" t="s">
        <v>160</v>
      </c>
      <c r="C49" s="158"/>
      <c r="D49" s="158"/>
      <c r="E49" s="158"/>
      <c r="F49" s="158"/>
    </row>
  </sheetData>
  <mergeCells count="6">
    <mergeCell ref="A1:I1"/>
    <mergeCell ref="A35:I35"/>
    <mergeCell ref="B49:F49"/>
    <mergeCell ref="C37:D37"/>
    <mergeCell ref="D38:E38"/>
    <mergeCell ref="D39:E39"/>
  </mergeCells>
  <pageMargins left="0.45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58211-3C10-4948-92C1-C3FCC8796EA9}">
  <dimension ref="A1:N43"/>
  <sheetViews>
    <sheetView zoomScaleNormal="100" workbookViewId="0"/>
  </sheetViews>
  <sheetFormatPr defaultRowHeight="15" x14ac:dyDescent="0.25"/>
  <cols>
    <col min="1" max="1" width="3.7109375" customWidth="1"/>
    <col min="2" max="2" width="6" customWidth="1"/>
    <col min="3" max="3" width="10.7109375" customWidth="1"/>
    <col min="4" max="4" width="9.85546875" customWidth="1"/>
    <col min="5" max="5" width="9.5703125" customWidth="1"/>
    <col min="6" max="6" width="10.140625" customWidth="1"/>
    <col min="7" max="7" width="10.28515625" customWidth="1"/>
    <col min="8" max="8" width="9.28515625" customWidth="1"/>
    <col min="9" max="9" width="10.5703125" customWidth="1"/>
    <col min="10" max="10" width="8.5703125" customWidth="1"/>
    <col min="11" max="11" width="10.140625" customWidth="1"/>
    <col min="12" max="12" width="9.85546875" customWidth="1"/>
    <col min="13" max="13" width="11.85546875" customWidth="1"/>
    <col min="14" max="14" width="6.85546875" customWidth="1"/>
  </cols>
  <sheetData>
    <row r="1" spans="1:14" x14ac:dyDescent="0.25">
      <c r="A1" s="156" t="s">
        <v>262</v>
      </c>
      <c r="B1" s="131"/>
      <c r="C1" s="131"/>
      <c r="D1" s="131"/>
      <c r="E1" s="131"/>
      <c r="F1" s="131"/>
      <c r="G1" s="132"/>
      <c r="H1" s="132"/>
      <c r="I1" s="132"/>
      <c r="J1" s="132"/>
      <c r="K1" s="133"/>
      <c r="L1" s="132"/>
      <c r="M1" s="132"/>
      <c r="N1" s="132"/>
    </row>
    <row r="2" spans="1:14" x14ac:dyDescent="0.25">
      <c r="A2" s="134" t="s">
        <v>13</v>
      </c>
      <c r="B2" s="134" t="s">
        <v>202</v>
      </c>
      <c r="C2" s="134" t="s">
        <v>203</v>
      </c>
      <c r="D2" s="134" t="s">
        <v>204</v>
      </c>
      <c r="E2" s="134" t="s">
        <v>205</v>
      </c>
      <c r="F2" s="134" t="s">
        <v>206</v>
      </c>
      <c r="G2" s="134" t="s">
        <v>207</v>
      </c>
      <c r="H2" s="134" t="s">
        <v>208</v>
      </c>
      <c r="I2" s="134" t="s">
        <v>209</v>
      </c>
      <c r="J2" s="134" t="s">
        <v>210</v>
      </c>
      <c r="K2" s="134" t="s">
        <v>211</v>
      </c>
      <c r="L2" s="134" t="s">
        <v>212</v>
      </c>
      <c r="M2" s="135" t="s">
        <v>263</v>
      </c>
      <c r="N2" s="135" t="s">
        <v>5</v>
      </c>
    </row>
    <row r="3" spans="1:14" x14ac:dyDescent="0.25">
      <c r="A3" s="134"/>
      <c r="B3" s="134" t="s">
        <v>213</v>
      </c>
      <c r="C3" s="134" t="s">
        <v>214</v>
      </c>
      <c r="D3" s="134" t="s">
        <v>215</v>
      </c>
      <c r="E3" s="134" t="s">
        <v>216</v>
      </c>
      <c r="F3" s="134" t="s">
        <v>217</v>
      </c>
      <c r="G3" s="134" t="s">
        <v>218</v>
      </c>
      <c r="H3" s="134" t="s">
        <v>219</v>
      </c>
      <c r="I3" s="134" t="s">
        <v>220</v>
      </c>
      <c r="J3" s="134" t="s">
        <v>221</v>
      </c>
      <c r="K3" s="134" t="s">
        <v>222</v>
      </c>
      <c r="L3" s="134" t="s">
        <v>223</v>
      </c>
      <c r="M3" s="135"/>
      <c r="N3" s="135"/>
    </row>
    <row r="4" spans="1:14" x14ac:dyDescent="0.25">
      <c r="A4" s="146">
        <v>1</v>
      </c>
      <c r="B4" s="147">
        <v>40110</v>
      </c>
      <c r="C4" s="146" t="s">
        <v>224</v>
      </c>
      <c r="D4" s="148">
        <v>31204.120000000006</v>
      </c>
      <c r="E4" s="148">
        <v>30362.000000000004</v>
      </c>
      <c r="F4" s="148">
        <v>35979.620000000003</v>
      </c>
      <c r="G4" s="148">
        <v>92297.209999999992</v>
      </c>
      <c r="H4" s="148">
        <v>65179.820000000007</v>
      </c>
      <c r="I4" s="148">
        <v>24296.799999999999</v>
      </c>
      <c r="J4" s="148">
        <v>36089.299999999996</v>
      </c>
      <c r="K4" s="148">
        <v>86387.880000000019</v>
      </c>
      <c r="L4" s="148">
        <v>52545.59</v>
      </c>
      <c r="M4" s="149">
        <f>D4+E4+F4+G4+H4+I4+J4+K4+L4</f>
        <v>454342.33999999997</v>
      </c>
      <c r="N4" s="148">
        <f>M4/M33*100</f>
        <v>44.986887093950969</v>
      </c>
    </row>
    <row r="5" spans="1:14" x14ac:dyDescent="0.25">
      <c r="A5" s="146">
        <v>2</v>
      </c>
      <c r="B5" s="147">
        <v>50001</v>
      </c>
      <c r="C5" s="146" t="s">
        <v>225</v>
      </c>
      <c r="D5" s="148">
        <v>7281.92</v>
      </c>
      <c r="E5" s="148">
        <v>6005</v>
      </c>
      <c r="F5" s="148">
        <v>7310.5</v>
      </c>
      <c r="G5" s="148">
        <v>6820</v>
      </c>
      <c r="H5" s="148">
        <v>7070</v>
      </c>
      <c r="I5" s="148">
        <v>7421</v>
      </c>
      <c r="J5" s="148">
        <v>9240</v>
      </c>
      <c r="K5" s="148">
        <v>9335</v>
      </c>
      <c r="L5" s="148">
        <v>7705</v>
      </c>
      <c r="M5" s="149">
        <f t="shared" ref="M5:M39" si="0">D5+E5+F5+G5+H5+I5+J5+K5+L5</f>
        <v>68188.42</v>
      </c>
      <c r="N5" s="148">
        <f>M5/M33*100</f>
        <v>6.7517034658379149</v>
      </c>
    </row>
    <row r="6" spans="1:14" x14ac:dyDescent="0.25">
      <c r="A6" s="146">
        <v>3</v>
      </c>
      <c r="B6" s="147">
        <v>50009</v>
      </c>
      <c r="C6" s="146" t="s">
        <v>226</v>
      </c>
      <c r="D6" s="148">
        <v>1968.9899999999998</v>
      </c>
      <c r="E6" s="148">
        <v>2653.45</v>
      </c>
      <c r="F6" s="148">
        <v>94351.069999999992</v>
      </c>
      <c r="G6" s="148">
        <v>4386.2700000000004</v>
      </c>
      <c r="H6" s="148">
        <v>3068.2</v>
      </c>
      <c r="I6" s="148">
        <v>12936.019999999999</v>
      </c>
      <c r="J6" s="148">
        <v>3334.81</v>
      </c>
      <c r="K6" s="148">
        <v>2871.9300000000003</v>
      </c>
      <c r="L6" s="148">
        <v>36771.25</v>
      </c>
      <c r="M6" s="149">
        <f t="shared" si="0"/>
        <v>162341.99</v>
      </c>
      <c r="N6" s="148">
        <f>M6/M33*100</f>
        <v>16.074356562800901</v>
      </c>
    </row>
    <row r="7" spans="1:14" x14ac:dyDescent="0.25">
      <c r="A7" s="146">
        <v>4</v>
      </c>
      <c r="B7" s="147">
        <v>50013</v>
      </c>
      <c r="C7" s="146" t="s">
        <v>227</v>
      </c>
      <c r="D7" s="148">
        <v>68</v>
      </c>
      <c r="E7" s="148">
        <v>16</v>
      </c>
      <c r="F7" s="148">
        <v>32</v>
      </c>
      <c r="G7" s="148">
        <v>41</v>
      </c>
      <c r="H7" s="148">
        <v>68</v>
      </c>
      <c r="I7" s="148">
        <v>25</v>
      </c>
      <c r="J7" s="148">
        <v>69</v>
      </c>
      <c r="K7" s="148">
        <v>137</v>
      </c>
      <c r="L7" s="148">
        <v>42</v>
      </c>
      <c r="M7" s="149">
        <f t="shared" si="0"/>
        <v>498</v>
      </c>
      <c r="N7" s="148">
        <f>M7/M33*100</f>
        <v>4.9309667623729687E-2</v>
      </c>
    </row>
    <row r="8" spans="1:14" x14ac:dyDescent="0.25">
      <c r="A8" s="146">
        <v>5</v>
      </c>
      <c r="B8" s="147">
        <v>50014</v>
      </c>
      <c r="C8" s="146" t="s">
        <v>228</v>
      </c>
      <c r="D8" s="148">
        <v>0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22</v>
      </c>
      <c r="L8" s="148">
        <v>0</v>
      </c>
      <c r="M8" s="149">
        <f t="shared" si="0"/>
        <v>22</v>
      </c>
      <c r="N8" s="148">
        <f>M8/M33*100</f>
        <v>2.1783387303655685E-3</v>
      </c>
    </row>
    <row r="9" spans="1:14" x14ac:dyDescent="0.25">
      <c r="A9" s="146">
        <v>6</v>
      </c>
      <c r="B9" s="147">
        <v>50015</v>
      </c>
      <c r="C9" s="146" t="s">
        <v>229</v>
      </c>
      <c r="D9" s="148">
        <v>131</v>
      </c>
      <c r="E9" s="148">
        <v>120</v>
      </c>
      <c r="F9" s="148">
        <v>131</v>
      </c>
      <c r="G9" s="148">
        <v>77</v>
      </c>
      <c r="H9" s="148">
        <v>73</v>
      </c>
      <c r="I9" s="148">
        <v>125</v>
      </c>
      <c r="J9" s="148">
        <v>347</v>
      </c>
      <c r="K9" s="148">
        <v>173</v>
      </c>
      <c r="L9" s="148">
        <v>175</v>
      </c>
      <c r="M9" s="149">
        <f t="shared" si="0"/>
        <v>1352</v>
      </c>
      <c r="N9" s="148">
        <f>M9/M33*100</f>
        <v>0.13386881652064767</v>
      </c>
    </row>
    <row r="10" spans="1:14" x14ac:dyDescent="0.25">
      <c r="A10" s="146">
        <v>7</v>
      </c>
      <c r="B10" s="147">
        <v>50016</v>
      </c>
      <c r="C10" s="146" t="s">
        <v>230</v>
      </c>
      <c r="D10" s="148">
        <v>3313</v>
      </c>
      <c r="E10" s="148">
        <v>2247</v>
      </c>
      <c r="F10" s="148">
        <v>2464</v>
      </c>
      <c r="G10" s="148">
        <v>4082</v>
      </c>
      <c r="H10" s="148">
        <v>2393</v>
      </c>
      <c r="I10" s="148">
        <v>2983</v>
      </c>
      <c r="J10" s="148">
        <v>3464</v>
      </c>
      <c r="K10" s="148">
        <v>4897</v>
      </c>
      <c r="L10" s="148">
        <v>3940</v>
      </c>
      <c r="M10" s="149">
        <f t="shared" si="0"/>
        <v>29783</v>
      </c>
      <c r="N10" s="148">
        <f>M10/M33*100</f>
        <v>2.948975563930806</v>
      </c>
    </row>
    <row r="11" spans="1:14" x14ac:dyDescent="0.25">
      <c r="A11" s="146">
        <v>8</v>
      </c>
      <c r="B11" s="147">
        <v>50017</v>
      </c>
      <c r="C11" s="146" t="s">
        <v>231</v>
      </c>
      <c r="D11" s="148">
        <v>800</v>
      </c>
      <c r="E11" s="148">
        <v>640</v>
      </c>
      <c r="F11" s="148">
        <v>320</v>
      </c>
      <c r="G11" s="148">
        <v>420</v>
      </c>
      <c r="H11" s="148">
        <v>670</v>
      </c>
      <c r="I11" s="148">
        <v>160</v>
      </c>
      <c r="J11" s="148">
        <v>620</v>
      </c>
      <c r="K11" s="148">
        <v>1095</v>
      </c>
      <c r="L11" s="148">
        <v>836</v>
      </c>
      <c r="M11" s="149">
        <f t="shared" si="0"/>
        <v>5561</v>
      </c>
      <c r="N11" s="148">
        <f>M11/M33*100</f>
        <v>0.55062462179831484</v>
      </c>
    </row>
    <row r="12" spans="1:14" x14ac:dyDescent="0.25">
      <c r="A12" s="146">
        <v>9</v>
      </c>
      <c r="B12" s="147">
        <v>50019</v>
      </c>
      <c r="C12" s="146" t="s">
        <v>232</v>
      </c>
      <c r="D12" s="148">
        <v>695.7</v>
      </c>
      <c r="E12" s="148">
        <v>288.5</v>
      </c>
      <c r="F12" s="148">
        <v>128.9</v>
      </c>
      <c r="G12" s="148">
        <v>405.70000000000005</v>
      </c>
      <c r="H12" s="148">
        <v>265.60000000000002</v>
      </c>
      <c r="I12" s="148">
        <v>93.009999999999991</v>
      </c>
      <c r="J12" s="148">
        <v>584.6</v>
      </c>
      <c r="K12" s="148">
        <v>195.3</v>
      </c>
      <c r="L12" s="148">
        <v>145.6</v>
      </c>
      <c r="M12" s="149">
        <f t="shared" si="0"/>
        <v>2802.9100000000003</v>
      </c>
      <c r="N12" s="148">
        <f>M12/M33*100</f>
        <v>0.27753124594222528</v>
      </c>
    </row>
    <row r="13" spans="1:14" x14ac:dyDescent="0.25">
      <c r="A13" s="146">
        <v>10</v>
      </c>
      <c r="B13" s="147">
        <v>50024</v>
      </c>
      <c r="C13" s="146" t="s">
        <v>233</v>
      </c>
      <c r="D13" s="148">
        <v>68</v>
      </c>
      <c r="E13" s="148">
        <v>54</v>
      </c>
      <c r="F13" s="148">
        <v>72</v>
      </c>
      <c r="G13" s="148">
        <v>162</v>
      </c>
      <c r="H13" s="148">
        <v>126</v>
      </c>
      <c r="I13" s="148">
        <v>108</v>
      </c>
      <c r="J13" s="148">
        <v>102</v>
      </c>
      <c r="K13" s="148">
        <v>90</v>
      </c>
      <c r="L13" s="148">
        <v>525</v>
      </c>
      <c r="M13" s="149">
        <f t="shared" si="0"/>
        <v>1307</v>
      </c>
      <c r="N13" s="148">
        <f>M13/M34*100</f>
        <v>0.13331334959083002</v>
      </c>
    </row>
    <row r="14" spans="1:14" x14ac:dyDescent="0.25">
      <c r="A14" s="146">
        <v>11</v>
      </c>
      <c r="B14" s="147">
        <v>50026</v>
      </c>
      <c r="C14" s="146" t="s">
        <v>234</v>
      </c>
      <c r="D14" s="148">
        <v>1523.8700000000001</v>
      </c>
      <c r="E14" s="148">
        <v>432.53999999999996</v>
      </c>
      <c r="F14" s="148">
        <v>1007.96</v>
      </c>
      <c r="G14" s="148">
        <v>550.46</v>
      </c>
      <c r="H14" s="148">
        <v>3527.2400000000002</v>
      </c>
      <c r="I14" s="148">
        <v>999.43000000000006</v>
      </c>
      <c r="J14" s="148">
        <v>678.96</v>
      </c>
      <c r="K14" s="148">
        <v>200.94</v>
      </c>
      <c r="L14" s="148">
        <v>100</v>
      </c>
      <c r="M14" s="149">
        <f t="shared" si="0"/>
        <v>9021.4</v>
      </c>
      <c r="N14" s="148">
        <f>M14/M33*100</f>
        <v>0.89325750100545176</v>
      </c>
    </row>
    <row r="15" spans="1:14" x14ac:dyDescent="0.25">
      <c r="A15" s="146">
        <f>A14+1</f>
        <v>12</v>
      </c>
      <c r="B15" s="147">
        <v>50029</v>
      </c>
      <c r="C15" s="146" t="s">
        <v>235</v>
      </c>
      <c r="D15" s="148">
        <v>5742</v>
      </c>
      <c r="E15" s="148">
        <v>2790</v>
      </c>
      <c r="F15" s="148">
        <v>12150</v>
      </c>
      <c r="G15" s="148">
        <v>9180</v>
      </c>
      <c r="H15" s="148">
        <v>1900</v>
      </c>
      <c r="I15" s="148">
        <v>2980</v>
      </c>
      <c r="J15" s="148">
        <v>3650</v>
      </c>
      <c r="K15" s="148">
        <v>5940</v>
      </c>
      <c r="L15" s="148">
        <v>6490</v>
      </c>
      <c r="M15" s="149">
        <f t="shared" si="0"/>
        <v>50822</v>
      </c>
      <c r="N15" s="148">
        <f>M15/M34*100</f>
        <v>5.1838187091852808</v>
      </c>
    </row>
    <row r="16" spans="1:14" x14ac:dyDescent="0.25">
      <c r="A16" s="146">
        <f t="shared" ref="A16:A32" si="1">A15+1</f>
        <v>13</v>
      </c>
      <c r="B16" s="147">
        <v>50032</v>
      </c>
      <c r="C16" s="146" t="s">
        <v>236</v>
      </c>
      <c r="D16" s="148">
        <v>1188</v>
      </c>
      <c r="E16" s="148">
        <v>945</v>
      </c>
      <c r="F16" s="148">
        <v>2137</v>
      </c>
      <c r="G16" s="148">
        <v>3076</v>
      </c>
      <c r="H16" s="148">
        <v>1077</v>
      </c>
      <c r="I16" s="148">
        <v>1173</v>
      </c>
      <c r="J16" s="148">
        <v>1572</v>
      </c>
      <c r="K16" s="148">
        <v>1327</v>
      </c>
      <c r="L16" s="148">
        <v>1112</v>
      </c>
      <c r="M16" s="149">
        <f t="shared" si="0"/>
        <v>13607</v>
      </c>
      <c r="N16" s="148">
        <f>M16/M33*100</f>
        <v>1.3473025047311042</v>
      </c>
    </row>
    <row r="17" spans="1:14" x14ac:dyDescent="0.25">
      <c r="A17" s="146">
        <f t="shared" si="1"/>
        <v>14</v>
      </c>
      <c r="B17" s="147">
        <v>50103</v>
      </c>
      <c r="C17" s="146" t="s">
        <v>237</v>
      </c>
      <c r="D17" s="148">
        <v>500</v>
      </c>
      <c r="E17" s="148">
        <v>0</v>
      </c>
      <c r="F17" s="148">
        <v>0</v>
      </c>
      <c r="G17" s="148">
        <v>0</v>
      </c>
      <c r="H17" s="148">
        <v>0</v>
      </c>
      <c r="I17" s="148">
        <v>0</v>
      </c>
      <c r="J17" s="148">
        <v>375</v>
      </c>
      <c r="K17" s="148"/>
      <c r="L17" s="148">
        <v>0</v>
      </c>
      <c r="M17" s="149">
        <f t="shared" si="0"/>
        <v>875</v>
      </c>
      <c r="N17" s="148">
        <f>M17/M33*100</f>
        <v>8.6638472230448751E-2</v>
      </c>
    </row>
    <row r="18" spans="1:14" x14ac:dyDescent="0.25">
      <c r="A18" s="146">
        <f t="shared" si="1"/>
        <v>15</v>
      </c>
      <c r="B18" s="147">
        <v>50104</v>
      </c>
      <c r="C18" s="146" t="s">
        <v>238</v>
      </c>
      <c r="D18" s="148">
        <v>230</v>
      </c>
      <c r="E18" s="148">
        <v>300</v>
      </c>
      <c r="F18" s="148">
        <v>3950</v>
      </c>
      <c r="G18" s="148">
        <v>1090</v>
      </c>
      <c r="H18" s="148">
        <v>1250</v>
      </c>
      <c r="I18" s="148">
        <v>50</v>
      </c>
      <c r="J18" s="148">
        <v>320.03999999999996</v>
      </c>
      <c r="K18" s="148"/>
      <c r="L18" s="148">
        <v>2700</v>
      </c>
      <c r="M18" s="149">
        <f t="shared" si="0"/>
        <v>9890.0400000000009</v>
      </c>
      <c r="N18" s="148">
        <f>M18/M33*100</f>
        <v>0.97926623531203127</v>
      </c>
    </row>
    <row r="19" spans="1:14" x14ac:dyDescent="0.25">
      <c r="A19" s="146">
        <f t="shared" si="1"/>
        <v>16</v>
      </c>
      <c r="B19" s="147">
        <v>50205</v>
      </c>
      <c r="C19" s="146" t="s">
        <v>239</v>
      </c>
      <c r="D19" s="148">
        <v>390.28</v>
      </c>
      <c r="E19" s="148">
        <v>267</v>
      </c>
      <c r="F19" s="148">
        <v>629.5</v>
      </c>
      <c r="G19" s="148">
        <v>630</v>
      </c>
      <c r="H19" s="148">
        <v>1174.5</v>
      </c>
      <c r="I19" s="148">
        <v>230</v>
      </c>
      <c r="J19" s="148">
        <v>1523</v>
      </c>
      <c r="K19" s="148">
        <v>1394.4999999999998</v>
      </c>
      <c r="L19" s="148">
        <v>524</v>
      </c>
      <c r="M19" s="149">
        <f t="shared" si="0"/>
        <v>6762.78</v>
      </c>
      <c r="N19" s="148">
        <f>M19/M33*100</f>
        <v>0.66961934540643908</v>
      </c>
    </row>
    <row r="20" spans="1:14" x14ac:dyDescent="0.25">
      <c r="A20" s="146">
        <f t="shared" si="1"/>
        <v>17</v>
      </c>
      <c r="B20" s="147">
        <v>50401</v>
      </c>
      <c r="C20" s="146" t="s">
        <v>240</v>
      </c>
      <c r="D20" s="148">
        <v>0</v>
      </c>
      <c r="E20" s="148">
        <v>0</v>
      </c>
      <c r="F20" s="148">
        <v>0</v>
      </c>
      <c r="G20" s="148">
        <v>0</v>
      </c>
      <c r="H20" s="148">
        <v>0</v>
      </c>
      <c r="I20" s="148">
        <v>0</v>
      </c>
      <c r="J20" s="148">
        <v>0</v>
      </c>
      <c r="K20" s="148"/>
      <c r="L20" s="148">
        <v>0</v>
      </c>
      <c r="M20" s="149">
        <f t="shared" si="0"/>
        <v>0</v>
      </c>
      <c r="N20" s="148">
        <f t="shared" ref="N20:N21" si="2">M20/M34*100</f>
        <v>0</v>
      </c>
    </row>
    <row r="21" spans="1:14" x14ac:dyDescent="0.25">
      <c r="A21" s="146">
        <f t="shared" si="1"/>
        <v>18</v>
      </c>
      <c r="B21" s="147">
        <v>50403</v>
      </c>
      <c r="C21" s="146" t="s">
        <v>241</v>
      </c>
      <c r="D21" s="148">
        <v>0</v>
      </c>
      <c r="E21" s="148">
        <v>0</v>
      </c>
      <c r="F21" s="148">
        <v>0</v>
      </c>
      <c r="G21" s="148">
        <v>0</v>
      </c>
      <c r="H21" s="148">
        <v>0</v>
      </c>
      <c r="I21" s="148">
        <v>0</v>
      </c>
      <c r="J21" s="148">
        <v>0</v>
      </c>
      <c r="K21" s="148"/>
      <c r="L21" s="148">
        <v>0</v>
      </c>
      <c r="M21" s="149">
        <f t="shared" si="0"/>
        <v>0</v>
      </c>
      <c r="N21" s="148">
        <f t="shared" si="2"/>
        <v>0</v>
      </c>
    </row>
    <row r="22" spans="1:14" x14ac:dyDescent="0.25">
      <c r="A22" s="146">
        <f t="shared" si="1"/>
        <v>19</v>
      </c>
      <c r="B22" s="150">
        <v>50405</v>
      </c>
      <c r="C22" s="151" t="s">
        <v>242</v>
      </c>
      <c r="D22" s="148">
        <v>100</v>
      </c>
      <c r="E22" s="152">
        <v>1872.6799999999998</v>
      </c>
      <c r="F22" s="148">
        <v>210</v>
      </c>
      <c r="G22" s="152">
        <v>132</v>
      </c>
      <c r="H22" s="152">
        <v>1389.2</v>
      </c>
      <c r="I22" s="152">
        <v>0</v>
      </c>
      <c r="J22" s="152">
        <v>0</v>
      </c>
      <c r="K22" s="148"/>
      <c r="L22" s="148">
        <v>3820.2</v>
      </c>
      <c r="M22" s="149">
        <f t="shared" si="0"/>
        <v>7524.08</v>
      </c>
      <c r="N22" s="148">
        <f>M22/M33*100</f>
        <v>0.74499976701677117</v>
      </c>
    </row>
    <row r="23" spans="1:14" x14ac:dyDescent="0.25">
      <c r="A23" s="146">
        <f t="shared" si="1"/>
        <v>20</v>
      </c>
      <c r="B23" s="147">
        <v>50406</v>
      </c>
      <c r="C23" s="146" t="s">
        <v>243</v>
      </c>
      <c r="D23" s="148">
        <v>0</v>
      </c>
      <c r="E23" s="148">
        <v>0</v>
      </c>
      <c r="F23" s="148">
        <v>0</v>
      </c>
      <c r="G23" s="148"/>
      <c r="H23" s="148">
        <v>0</v>
      </c>
      <c r="I23" s="148">
        <v>0</v>
      </c>
      <c r="J23" s="148">
        <v>0</v>
      </c>
      <c r="K23" s="148"/>
      <c r="L23" s="148"/>
      <c r="M23" s="149">
        <f t="shared" si="0"/>
        <v>0</v>
      </c>
      <c r="N23" s="148">
        <f>M23/M33*100</f>
        <v>0</v>
      </c>
    </row>
    <row r="24" spans="1:14" x14ac:dyDescent="0.25">
      <c r="A24" s="146">
        <f t="shared" si="1"/>
        <v>21</v>
      </c>
      <c r="B24" s="147">
        <v>50407</v>
      </c>
      <c r="C24" s="146" t="s">
        <v>244</v>
      </c>
      <c r="D24" s="148">
        <v>1275</v>
      </c>
      <c r="E24" s="148">
        <v>182</v>
      </c>
      <c r="F24" s="148">
        <v>182</v>
      </c>
      <c r="G24" s="148">
        <v>91</v>
      </c>
      <c r="H24" s="148">
        <v>1091</v>
      </c>
      <c r="I24" s="148">
        <v>273</v>
      </c>
      <c r="J24" s="148">
        <v>91</v>
      </c>
      <c r="K24" s="148">
        <v>509</v>
      </c>
      <c r="L24" s="148">
        <v>0</v>
      </c>
      <c r="M24" s="149">
        <f t="shared" si="0"/>
        <v>3694</v>
      </c>
      <c r="N24" s="148">
        <f>M24/M33*100</f>
        <v>0.36576287590774587</v>
      </c>
    </row>
    <row r="25" spans="1:14" x14ac:dyDescent="0.25">
      <c r="A25" s="146">
        <f t="shared" si="1"/>
        <v>22</v>
      </c>
      <c r="B25" s="147">
        <v>50408</v>
      </c>
      <c r="C25" s="146" t="s">
        <v>245</v>
      </c>
      <c r="D25" s="148">
        <v>2986.74</v>
      </c>
      <c r="E25" s="148">
        <v>816.25</v>
      </c>
      <c r="F25" s="148">
        <v>360</v>
      </c>
      <c r="G25" s="148">
        <v>300</v>
      </c>
      <c r="H25" s="148">
        <v>609.36</v>
      </c>
      <c r="I25" s="148">
        <v>430</v>
      </c>
      <c r="J25" s="148">
        <v>224</v>
      </c>
      <c r="K25" s="148">
        <v>1848</v>
      </c>
      <c r="L25" s="148">
        <v>1090</v>
      </c>
      <c r="M25" s="149">
        <f t="shared" si="0"/>
        <v>8664.3499999999985</v>
      </c>
      <c r="N25" s="148">
        <f>M25/M33*100</f>
        <v>0.85790405356558685</v>
      </c>
    </row>
    <row r="26" spans="1:14" x14ac:dyDescent="0.25">
      <c r="A26" s="146">
        <f t="shared" si="1"/>
        <v>23</v>
      </c>
      <c r="B26" s="150">
        <v>50409</v>
      </c>
      <c r="C26" s="151" t="s">
        <v>246</v>
      </c>
      <c r="D26" s="148">
        <v>3242.5</v>
      </c>
      <c r="E26" s="152">
        <v>2301</v>
      </c>
      <c r="F26" s="148">
        <v>2545</v>
      </c>
      <c r="G26" s="152">
        <v>3009</v>
      </c>
      <c r="H26" s="152">
        <v>2502</v>
      </c>
      <c r="I26" s="152">
        <v>2101</v>
      </c>
      <c r="J26" s="152">
        <v>3070</v>
      </c>
      <c r="K26" s="148">
        <v>4672.5</v>
      </c>
      <c r="L26" s="148">
        <v>2551</v>
      </c>
      <c r="M26" s="149">
        <f t="shared" si="0"/>
        <v>25994</v>
      </c>
      <c r="N26" s="148">
        <f>M26/M33*100</f>
        <v>2.5738062253237541</v>
      </c>
    </row>
    <row r="27" spans="1:14" x14ac:dyDescent="0.25">
      <c r="A27" s="146">
        <f t="shared" si="1"/>
        <v>24</v>
      </c>
      <c r="B27" s="150">
        <v>50409</v>
      </c>
      <c r="C27" s="151" t="s">
        <v>247</v>
      </c>
      <c r="D27" s="152">
        <v>2354</v>
      </c>
      <c r="E27" s="152">
        <v>2415.3000000000002</v>
      </c>
      <c r="F27" s="148">
        <v>2574</v>
      </c>
      <c r="G27" s="152">
        <v>2505</v>
      </c>
      <c r="H27" s="152">
        <v>2475</v>
      </c>
      <c r="I27" s="152">
        <v>2253</v>
      </c>
      <c r="J27" s="152">
        <v>1035</v>
      </c>
      <c r="K27" s="148"/>
      <c r="L27" s="148">
        <v>2274</v>
      </c>
      <c r="M27" s="149">
        <f t="shared" si="0"/>
        <v>17885.3</v>
      </c>
      <c r="N27" s="148">
        <f>M27/M33*100</f>
        <v>1.7709200770094227</v>
      </c>
    </row>
    <row r="28" spans="1:14" x14ac:dyDescent="0.25">
      <c r="A28" s="146">
        <f t="shared" si="1"/>
        <v>25</v>
      </c>
      <c r="B28" s="147">
        <v>50409</v>
      </c>
      <c r="C28" s="146" t="s">
        <v>248</v>
      </c>
      <c r="D28" s="148">
        <v>7385</v>
      </c>
      <c r="E28" s="148">
        <v>18740</v>
      </c>
      <c r="F28" s="148">
        <v>2760</v>
      </c>
      <c r="G28" s="148">
        <v>2190</v>
      </c>
      <c r="H28" s="148">
        <v>860</v>
      </c>
      <c r="I28" s="148">
        <v>1120</v>
      </c>
      <c r="J28" s="148">
        <v>34</v>
      </c>
      <c r="K28" s="148">
        <v>608</v>
      </c>
      <c r="L28" s="148">
        <v>19140</v>
      </c>
      <c r="M28" s="149">
        <f t="shared" si="0"/>
        <v>52837</v>
      </c>
      <c r="N28" s="148">
        <f>M28/M33*100</f>
        <v>5.2316765225602513</v>
      </c>
    </row>
    <row r="29" spans="1:14" x14ac:dyDescent="0.25">
      <c r="A29" s="146">
        <f t="shared" si="1"/>
        <v>26</v>
      </c>
      <c r="B29" s="150">
        <v>50409</v>
      </c>
      <c r="C29" s="151" t="s">
        <v>249</v>
      </c>
      <c r="D29" s="152">
        <v>0</v>
      </c>
      <c r="E29" s="152">
        <v>0</v>
      </c>
      <c r="F29" s="148">
        <v>0</v>
      </c>
      <c r="G29" s="152">
        <v>0</v>
      </c>
      <c r="H29" s="152">
        <v>0</v>
      </c>
      <c r="I29" s="152">
        <v>0</v>
      </c>
      <c r="J29" s="152">
        <v>6</v>
      </c>
      <c r="K29" s="148">
        <v>12</v>
      </c>
      <c r="L29" s="148">
        <v>4</v>
      </c>
      <c r="M29" s="149">
        <f t="shared" si="0"/>
        <v>22</v>
      </c>
      <c r="N29" s="148">
        <f>M29/M34*100</f>
        <v>2.2439890520262128E-3</v>
      </c>
    </row>
    <row r="30" spans="1:14" x14ac:dyDescent="0.25">
      <c r="A30" s="146">
        <f t="shared" si="1"/>
        <v>27</v>
      </c>
      <c r="B30" s="150">
        <v>50409</v>
      </c>
      <c r="C30" s="151" t="s">
        <v>250</v>
      </c>
      <c r="D30" s="148"/>
      <c r="E30" s="148">
        <v>0</v>
      </c>
      <c r="F30" s="148">
        <v>0</v>
      </c>
      <c r="G30" s="148">
        <v>0</v>
      </c>
      <c r="H30" s="148"/>
      <c r="I30" s="148">
        <v>0</v>
      </c>
      <c r="J30" s="148">
        <v>0</v>
      </c>
      <c r="K30" s="148"/>
      <c r="L30" s="148">
        <v>0</v>
      </c>
      <c r="M30" s="149">
        <f t="shared" si="0"/>
        <v>0</v>
      </c>
      <c r="N30" s="148">
        <f>M30/M33*100</f>
        <v>0</v>
      </c>
    </row>
    <row r="31" spans="1:14" x14ac:dyDescent="0.25">
      <c r="A31" s="146">
        <f t="shared" si="1"/>
        <v>28</v>
      </c>
      <c r="B31" s="150">
        <v>55600</v>
      </c>
      <c r="C31" s="151" t="s">
        <v>251</v>
      </c>
      <c r="D31" s="148"/>
      <c r="E31" s="148"/>
      <c r="F31" s="148"/>
      <c r="G31" s="148">
        <v>0</v>
      </c>
      <c r="H31" s="148">
        <v>29130.6</v>
      </c>
      <c r="I31" s="148">
        <v>415.79999999999995</v>
      </c>
      <c r="J31" s="148">
        <v>0.6</v>
      </c>
      <c r="K31" s="153">
        <v>0</v>
      </c>
      <c r="L31" s="148">
        <v>0</v>
      </c>
      <c r="M31" s="149">
        <f t="shared" si="0"/>
        <v>29546.999999999996</v>
      </c>
      <c r="N31" s="148">
        <f>M31/M33*100</f>
        <v>2.9256079302777929</v>
      </c>
    </row>
    <row r="32" spans="1:14" x14ac:dyDescent="0.25">
      <c r="A32" s="146">
        <f t="shared" si="1"/>
        <v>29</v>
      </c>
      <c r="B32" s="154">
        <v>50504</v>
      </c>
      <c r="C32" s="151" t="s">
        <v>252</v>
      </c>
      <c r="D32" s="152">
        <v>5233</v>
      </c>
      <c r="E32" s="152">
        <v>4643.33</v>
      </c>
      <c r="F32" s="148">
        <v>6136</v>
      </c>
      <c r="G32" s="152">
        <v>3929</v>
      </c>
      <c r="H32" s="152">
        <v>5640</v>
      </c>
      <c r="I32" s="152">
        <v>5390</v>
      </c>
      <c r="J32" s="152">
        <v>4840</v>
      </c>
      <c r="K32" s="148">
        <v>4190</v>
      </c>
      <c r="L32" s="148">
        <v>6598</v>
      </c>
      <c r="M32" s="149">
        <f t="shared" si="0"/>
        <v>46599.33</v>
      </c>
      <c r="N32" s="148">
        <f>M32/M33*100</f>
        <v>4.6140511521857341</v>
      </c>
    </row>
    <row r="33" spans="1:14" x14ac:dyDescent="0.25">
      <c r="A33" s="136"/>
      <c r="B33" s="137"/>
      <c r="C33" s="138" t="s">
        <v>253</v>
      </c>
      <c r="D33" s="139">
        <f t="shared" ref="D33:L33" si="3">SUM(D4:D32)</f>
        <v>77681.119999999995</v>
      </c>
      <c r="E33" s="139">
        <f t="shared" si="3"/>
        <v>78091.05</v>
      </c>
      <c r="F33" s="139">
        <f t="shared" si="3"/>
        <v>175430.55</v>
      </c>
      <c r="G33" s="139">
        <f>SUM(G4:G32)</f>
        <v>135373.64000000001</v>
      </c>
      <c r="H33" s="139">
        <f t="shared" si="3"/>
        <v>131539.52000000002</v>
      </c>
      <c r="I33" s="139">
        <f t="shared" si="3"/>
        <v>65563.06</v>
      </c>
      <c r="J33" s="139">
        <f t="shared" si="3"/>
        <v>71270.31</v>
      </c>
      <c r="K33" s="139">
        <f t="shared" si="3"/>
        <v>125906.05000000003</v>
      </c>
      <c r="L33" s="139">
        <f t="shared" si="3"/>
        <v>149088.64000000001</v>
      </c>
      <c r="M33" s="139">
        <f>SUM(M4:M32)</f>
        <v>1009943.9400000001</v>
      </c>
      <c r="N33" s="140">
        <f t="shared" ref="N33" si="4">SUM(N4:N32)</f>
        <v>100.15562408749653</v>
      </c>
    </row>
    <row r="34" spans="1:14" x14ac:dyDescent="0.25">
      <c r="A34" s="141"/>
      <c r="B34" s="142"/>
      <c r="C34" s="155" t="s">
        <v>254</v>
      </c>
      <c r="D34" s="152">
        <f>D33-D30-D31</f>
        <v>77681.119999999995</v>
      </c>
      <c r="E34" s="152">
        <f>E33-E30-E31</f>
        <v>78091.05</v>
      </c>
      <c r="F34" s="152">
        <f>F33-F30-F31</f>
        <v>175430.55</v>
      </c>
      <c r="G34" s="152">
        <f t="shared" ref="G34:K34" si="5">G33-G30-G31</f>
        <v>135373.64000000001</v>
      </c>
      <c r="H34" s="152">
        <f t="shared" si="5"/>
        <v>102408.92000000001</v>
      </c>
      <c r="I34" s="152">
        <f t="shared" si="5"/>
        <v>65147.259999999995</v>
      </c>
      <c r="J34" s="152">
        <f t="shared" si="5"/>
        <v>71269.709999999992</v>
      </c>
      <c r="K34" s="148">
        <f t="shared" si="5"/>
        <v>125906.05000000003</v>
      </c>
      <c r="L34" s="152">
        <f>L33-L30-L31</f>
        <v>149088.64000000001</v>
      </c>
      <c r="M34" s="149">
        <f t="shared" si="0"/>
        <v>980396.94000000006</v>
      </c>
      <c r="N34" s="152">
        <f>M34/M33*100</f>
        <v>97.074392069722208</v>
      </c>
    </row>
    <row r="35" spans="1:14" x14ac:dyDescent="0.25">
      <c r="A35" s="166">
        <v>11111</v>
      </c>
      <c r="B35" s="167"/>
      <c r="C35" s="151" t="s">
        <v>255</v>
      </c>
      <c r="D35" s="152">
        <f>'[1]JANAR 2024'!$M$2</f>
        <v>31.5</v>
      </c>
      <c r="E35" s="152">
        <f>'[1]SHKURT 2024'!$M$2</f>
        <v>28</v>
      </c>
      <c r="F35" s="152">
        <f>'[2]TOTALI 2024'!$D$33</f>
        <v>25.5</v>
      </c>
      <c r="G35" s="152">
        <f>'[2]PRILL - 2024'!$M$2</f>
        <v>36</v>
      </c>
      <c r="H35" s="152">
        <f>'[2]MAJ - 2024'!$M$2</f>
        <v>26</v>
      </c>
      <c r="I35" s="152">
        <f>'[2]QERSHOR - 2024'!$M$2</f>
        <v>26</v>
      </c>
      <c r="J35" s="152">
        <f>'[2]KORRIK 2024'!$M$2</f>
        <v>36</v>
      </c>
      <c r="K35" s="148">
        <f>'[2]GUSHT 2024'!$M$2</f>
        <v>42.5</v>
      </c>
      <c r="L35" s="152">
        <f>'[2]SHTATOR 2024'!$M$2</f>
        <v>38</v>
      </c>
      <c r="M35" s="149">
        <f t="shared" si="0"/>
        <v>289.5</v>
      </c>
      <c r="N35" s="152">
        <f>M35/M33*100</f>
        <v>2.8664957383674184E-2</v>
      </c>
    </row>
    <row r="36" spans="1:14" x14ac:dyDescent="0.25">
      <c r="A36" s="166" t="s">
        <v>256</v>
      </c>
      <c r="B36" s="167"/>
      <c r="C36" s="151" t="s">
        <v>257</v>
      </c>
      <c r="D36" s="152">
        <f>D33-D35</f>
        <v>77649.62</v>
      </c>
      <c r="E36" s="152">
        <f>E33-E35</f>
        <v>78063.05</v>
      </c>
      <c r="F36" s="152">
        <f>F33-F35</f>
        <v>175405.05</v>
      </c>
      <c r="G36" s="152">
        <f t="shared" ref="G36:K36" si="6">G33-G35</f>
        <v>135337.64000000001</v>
      </c>
      <c r="H36" s="152">
        <f>H33-H35</f>
        <v>131513.52000000002</v>
      </c>
      <c r="I36" s="152">
        <f t="shared" si="6"/>
        <v>65537.06</v>
      </c>
      <c r="J36" s="152">
        <f t="shared" si="6"/>
        <v>71234.31</v>
      </c>
      <c r="K36" s="148">
        <f t="shared" si="6"/>
        <v>125863.55000000003</v>
      </c>
      <c r="L36" s="152">
        <f>L33-L35</f>
        <v>149050.64000000001</v>
      </c>
      <c r="M36" s="149">
        <f t="shared" si="0"/>
        <v>1009654.4400000001</v>
      </c>
      <c r="N36" s="152">
        <f>M36/M33*100</f>
        <v>99.971335042616332</v>
      </c>
    </row>
    <row r="37" spans="1:14" x14ac:dyDescent="0.25">
      <c r="A37" s="143"/>
      <c r="B37" s="144"/>
      <c r="C37" s="145" t="s">
        <v>258</v>
      </c>
      <c r="D37" s="139">
        <f>D35+D36</f>
        <v>77681.119999999995</v>
      </c>
      <c r="E37" s="139">
        <f>E35+E36</f>
        <v>78091.05</v>
      </c>
      <c r="F37" s="139">
        <f>F35+F36</f>
        <v>175430.55</v>
      </c>
      <c r="G37" s="139">
        <f>G35+G36</f>
        <v>135373.64000000001</v>
      </c>
      <c r="H37" s="139">
        <f t="shared" ref="H37:L37" si="7">H35+H36</f>
        <v>131539.52000000002</v>
      </c>
      <c r="I37" s="139">
        <f t="shared" si="7"/>
        <v>65563.06</v>
      </c>
      <c r="J37" s="139">
        <f t="shared" si="7"/>
        <v>71270.31</v>
      </c>
      <c r="K37" s="139">
        <f t="shared" si="7"/>
        <v>125906.05000000003</v>
      </c>
      <c r="L37" s="139">
        <f t="shared" si="7"/>
        <v>149088.64000000001</v>
      </c>
      <c r="M37" s="139">
        <f>M35+M36</f>
        <v>1009943.9400000001</v>
      </c>
      <c r="N37" s="140">
        <f>SUM(N35:N36)</f>
        <v>100</v>
      </c>
    </row>
    <row r="38" spans="1:14" x14ac:dyDescent="0.25">
      <c r="A38" s="143"/>
      <c r="B38" s="144"/>
      <c r="C38" s="151" t="s">
        <v>259</v>
      </c>
      <c r="D38" s="152">
        <v>30210</v>
      </c>
      <c r="E38" s="152">
        <v>33485</v>
      </c>
      <c r="F38" s="152">
        <v>28550</v>
      </c>
      <c r="G38" s="152">
        <v>43296</v>
      </c>
      <c r="H38" s="152">
        <v>44800</v>
      </c>
      <c r="I38" s="148">
        <v>28685</v>
      </c>
      <c r="J38" s="152"/>
      <c r="K38" s="148"/>
      <c r="L38" s="152"/>
      <c r="M38" s="149">
        <f t="shared" si="0"/>
        <v>209026</v>
      </c>
      <c r="N38" s="152">
        <f>M38/M40*100</f>
        <v>17.01418026344345</v>
      </c>
    </row>
    <row r="39" spans="1:14" x14ac:dyDescent="0.25">
      <c r="A39" s="143"/>
      <c r="B39" s="144"/>
      <c r="C39" s="151" t="s">
        <v>260</v>
      </c>
      <c r="D39" s="152">
        <v>1330</v>
      </c>
      <c r="E39" s="152">
        <v>2670</v>
      </c>
      <c r="F39" s="152">
        <v>2390</v>
      </c>
      <c r="G39" s="152">
        <v>855</v>
      </c>
      <c r="H39" s="152">
        <v>1205</v>
      </c>
      <c r="I39" s="152">
        <v>1120</v>
      </c>
      <c r="J39" s="152"/>
      <c r="K39" s="148"/>
      <c r="L39" s="152"/>
      <c r="M39" s="149">
        <f t="shared" si="0"/>
        <v>9570</v>
      </c>
      <c r="N39" s="152">
        <f>M39/M40*100</f>
        <v>0.77897345364286663</v>
      </c>
    </row>
    <row r="40" spans="1:14" x14ac:dyDescent="0.25">
      <c r="A40" s="143"/>
      <c r="B40" s="144"/>
      <c r="C40" s="145" t="s">
        <v>261</v>
      </c>
      <c r="D40" s="139">
        <f>D33+D38+D39</f>
        <v>109221.12</v>
      </c>
      <c r="E40" s="139">
        <f>E33+E38+E39</f>
        <v>114246.05</v>
      </c>
      <c r="F40" s="139">
        <f t="shared" ref="F40:L40" si="8">F33+F38+F39</f>
        <v>206370.55</v>
      </c>
      <c r="G40" s="139">
        <f t="shared" si="8"/>
        <v>179524.64</v>
      </c>
      <c r="H40" s="139">
        <f t="shared" si="8"/>
        <v>177544.52000000002</v>
      </c>
      <c r="I40" s="139">
        <f t="shared" si="8"/>
        <v>95368.06</v>
      </c>
      <c r="J40" s="139">
        <f t="shared" si="8"/>
        <v>71270.31</v>
      </c>
      <c r="K40" s="139">
        <f t="shared" si="8"/>
        <v>125906.05000000003</v>
      </c>
      <c r="L40" s="139">
        <f t="shared" si="8"/>
        <v>149088.64000000001</v>
      </c>
      <c r="M40" s="139">
        <f>M33+M38+M39</f>
        <v>1228539.94</v>
      </c>
      <c r="N40" s="140">
        <f>SUM(N38:N39)</f>
        <v>17.793153717086316</v>
      </c>
    </row>
    <row r="41" spans="1:14" x14ac:dyDescent="0.25">
      <c r="A41" s="128"/>
      <c r="B41" s="128"/>
      <c r="C41" s="128"/>
      <c r="D41" s="128"/>
      <c r="E41" s="128"/>
      <c r="F41" s="128"/>
      <c r="G41" s="128"/>
      <c r="H41" s="128"/>
      <c r="I41" s="128"/>
      <c r="J41" s="128"/>
      <c r="K41" s="128"/>
      <c r="L41" s="128"/>
    </row>
    <row r="42" spans="1:14" x14ac:dyDescent="0.25">
      <c r="A42" s="128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</row>
    <row r="43" spans="1:14" x14ac:dyDescent="0.25">
      <c r="A43" s="128"/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8"/>
    </row>
  </sheetData>
  <mergeCells count="2">
    <mergeCell ref="A35:B35"/>
    <mergeCell ref="A36:B36"/>
  </mergeCells>
  <pageMargins left="0.45" right="0.2" top="0.75" bottom="0.75" header="0.3" footer="0.3"/>
  <pageSetup scale="9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Normal="100" workbookViewId="0"/>
  </sheetViews>
  <sheetFormatPr defaultRowHeight="15" x14ac:dyDescent="0.25"/>
  <cols>
    <col min="1" max="1" width="22.42578125" customWidth="1"/>
    <col min="2" max="2" width="13.42578125" customWidth="1"/>
    <col min="3" max="3" width="8.7109375" customWidth="1"/>
    <col min="4" max="4" width="12" customWidth="1"/>
    <col min="5" max="5" width="10" customWidth="1"/>
    <col min="6" max="6" width="10.7109375" customWidth="1"/>
    <col min="7" max="7" width="12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s="13" t="s">
        <v>165</v>
      </c>
    </row>
    <row r="2" spans="1:14" ht="86.45" customHeight="1" x14ac:dyDescent="0.25">
      <c r="A2" s="41" t="s">
        <v>3</v>
      </c>
      <c r="B2" s="42" t="s">
        <v>110</v>
      </c>
      <c r="C2" s="42" t="s">
        <v>89</v>
      </c>
      <c r="D2" s="5" t="s">
        <v>169</v>
      </c>
      <c r="E2" s="5" t="s">
        <v>196</v>
      </c>
      <c r="F2" s="5" t="s">
        <v>170</v>
      </c>
      <c r="G2" s="5" t="s">
        <v>171</v>
      </c>
      <c r="H2" s="5" t="s">
        <v>136</v>
      </c>
      <c r="J2" s="23"/>
      <c r="K2" s="18"/>
      <c r="L2" s="26"/>
      <c r="M2" s="27"/>
      <c r="N2" s="18"/>
    </row>
    <row r="3" spans="1:14" ht="27" customHeight="1" x14ac:dyDescent="0.25">
      <c r="A3" s="43" t="s">
        <v>0</v>
      </c>
      <c r="B3" s="44">
        <v>13212457</v>
      </c>
      <c r="C3" s="45">
        <f>B3*100/B10</f>
        <v>84.283205815240024</v>
      </c>
      <c r="D3" s="44">
        <v>10088791</v>
      </c>
      <c r="E3" s="74">
        <f>D3*100/B3</f>
        <v>76.358174713454133</v>
      </c>
      <c r="F3" s="64">
        <f>D3*100/D10</f>
        <v>88.183601681035768</v>
      </c>
      <c r="G3" s="75">
        <v>8300444.3300000001</v>
      </c>
      <c r="H3" s="74">
        <f>(D3-G3)*100/G3</f>
        <v>21.545192027087541</v>
      </c>
      <c r="J3" s="23"/>
      <c r="K3" s="25"/>
      <c r="L3" s="26"/>
      <c r="M3" s="27"/>
      <c r="N3" s="18"/>
    </row>
    <row r="4" spans="1:14" ht="27.75" customHeight="1" x14ac:dyDescent="0.25">
      <c r="A4" s="43" t="s">
        <v>111</v>
      </c>
      <c r="B4" s="46">
        <v>1436260</v>
      </c>
      <c r="C4" s="45">
        <f>B4*100/B10</f>
        <v>9.1620050066536933</v>
      </c>
      <c r="D4" s="64">
        <v>748558</v>
      </c>
      <c r="E4" s="74">
        <f>D4*100/B4</f>
        <v>52.118557921267737</v>
      </c>
      <c r="F4" s="64">
        <f>D4*100/D10</f>
        <v>6.5429584681804558</v>
      </c>
      <c r="G4" s="76">
        <v>357499.15</v>
      </c>
      <c r="H4" s="74">
        <f>(D4-G4)*100/G4</f>
        <v>109.38735099090445</v>
      </c>
      <c r="J4" s="28"/>
      <c r="K4" s="18"/>
      <c r="L4" s="161"/>
      <c r="M4" s="29"/>
      <c r="N4" s="18"/>
    </row>
    <row r="5" spans="1:14" ht="27" customHeight="1" x14ac:dyDescent="0.25">
      <c r="A5" s="43" t="s">
        <v>1</v>
      </c>
      <c r="B5" s="47">
        <v>942121.66</v>
      </c>
      <c r="C5" s="45">
        <f>B5*100/B10</f>
        <v>6.0098612826346827</v>
      </c>
      <c r="D5" s="69">
        <v>575580.12</v>
      </c>
      <c r="E5" s="74">
        <f>D5*100/B5</f>
        <v>61.094033227088737</v>
      </c>
      <c r="F5" s="64">
        <f>D5*100/D10</f>
        <v>5.0310020336037065</v>
      </c>
      <c r="G5" s="75">
        <v>466610.05</v>
      </c>
      <c r="H5" s="74"/>
      <c r="J5" s="28"/>
      <c r="K5" s="30"/>
      <c r="L5" s="161"/>
      <c r="M5" s="30"/>
      <c r="N5" s="21"/>
    </row>
    <row r="6" spans="1:14" ht="26.25" x14ac:dyDescent="0.25">
      <c r="A6" s="43" t="s">
        <v>106</v>
      </c>
      <c r="B6" s="47">
        <v>64507.99</v>
      </c>
      <c r="C6" s="45">
        <f>B6*100/B10</f>
        <v>0.41150107038361189</v>
      </c>
      <c r="D6" s="69">
        <v>27736.5</v>
      </c>
      <c r="E6" s="74">
        <f>D6*100/B6</f>
        <v>42.996999286444982</v>
      </c>
      <c r="F6" s="64">
        <f>D6*100/D10</f>
        <v>0.2424378171800812</v>
      </c>
      <c r="G6" s="75">
        <v>0</v>
      </c>
      <c r="H6" s="74">
        <v>100</v>
      </c>
      <c r="J6" s="28"/>
      <c r="K6" s="30"/>
      <c r="L6" s="161"/>
      <c r="M6" s="30"/>
      <c r="N6" s="21"/>
    </row>
    <row r="7" spans="1:14" ht="33" customHeight="1" x14ac:dyDescent="0.25">
      <c r="A7" s="43" t="s">
        <v>107</v>
      </c>
      <c r="B7" s="47">
        <v>18341.330000000002</v>
      </c>
      <c r="C7" s="45">
        <f>B7*100/B10</f>
        <v>0.1170006525898428</v>
      </c>
      <c r="D7" s="69"/>
      <c r="E7" s="74">
        <f t="shared" ref="E7:E9" si="0">D7*100/B7</f>
        <v>0</v>
      </c>
      <c r="F7" s="64"/>
      <c r="G7" s="75">
        <v>0</v>
      </c>
      <c r="H7" s="74"/>
      <c r="J7" s="28"/>
      <c r="K7" s="30"/>
      <c r="L7" s="161"/>
      <c r="M7" s="30"/>
      <c r="N7" s="21"/>
    </row>
    <row r="8" spans="1:14" ht="26.25" customHeight="1" x14ac:dyDescent="0.25">
      <c r="A8" s="43" t="s">
        <v>108</v>
      </c>
      <c r="B8" s="46">
        <v>0</v>
      </c>
      <c r="C8" s="45">
        <f>B8*100/B10</f>
        <v>0</v>
      </c>
      <c r="D8" s="69"/>
      <c r="E8" s="74" t="e">
        <f t="shared" si="0"/>
        <v>#DIV/0!</v>
      </c>
      <c r="F8" s="64">
        <f>D8*100/D10</f>
        <v>0</v>
      </c>
      <c r="G8" s="75">
        <v>3239.01</v>
      </c>
      <c r="H8" s="74">
        <f>(D8-G8)*100/G8</f>
        <v>-100</v>
      </c>
      <c r="J8" s="31"/>
      <c r="K8" s="29"/>
      <c r="L8" s="161"/>
      <c r="M8" s="31"/>
      <c r="N8" s="21"/>
    </row>
    <row r="9" spans="1:14" ht="26.25" x14ac:dyDescent="0.25">
      <c r="A9" s="43" t="s">
        <v>109</v>
      </c>
      <c r="B9" s="46">
        <v>2575.0100000000002</v>
      </c>
      <c r="C9" s="45">
        <f>B9*100/B10</f>
        <v>1.6426172498143325E-2</v>
      </c>
      <c r="D9" s="69"/>
      <c r="E9" s="74">
        <f t="shared" si="0"/>
        <v>0</v>
      </c>
      <c r="F9" s="64"/>
      <c r="G9" s="75">
        <v>256739.48</v>
      </c>
      <c r="H9" s="74"/>
    </row>
    <row r="10" spans="1:14" ht="28.5" customHeight="1" x14ac:dyDescent="0.25">
      <c r="A10" s="48" t="s">
        <v>2</v>
      </c>
      <c r="B10" s="49">
        <f>SUM(B3:B9)</f>
        <v>15676262.99</v>
      </c>
      <c r="C10" s="50">
        <f>SUM(C3:C9)</f>
        <v>99.999999999999986</v>
      </c>
      <c r="D10" s="6">
        <f>SUM(D3:D9)</f>
        <v>11440665.619999999</v>
      </c>
      <c r="E10" s="111">
        <f>D10*100/B10</f>
        <v>72.980822197854692</v>
      </c>
      <c r="F10" s="112">
        <f>D10*100/D10</f>
        <v>100.00000000000001</v>
      </c>
      <c r="G10" s="6">
        <f>SUM(G3:G9)</f>
        <v>9384532.0200000014</v>
      </c>
      <c r="H10" s="65">
        <f>(D10-G10)*100/G10</f>
        <v>21.909814955269312</v>
      </c>
    </row>
    <row r="11" spans="1:14" x14ac:dyDescent="0.25">
      <c r="A11" s="169" t="s">
        <v>166</v>
      </c>
      <c r="B11" s="169"/>
      <c r="C11" s="169"/>
      <c r="D11" s="169"/>
      <c r="E11" s="169"/>
      <c r="F11" s="169"/>
      <c r="G11" s="169"/>
      <c r="H11" s="169"/>
    </row>
    <row r="16" spans="1:14" ht="26.25" x14ac:dyDescent="0.25">
      <c r="A16" s="5" t="s">
        <v>167</v>
      </c>
      <c r="B16" s="4">
        <f>D10</f>
        <v>11440665.619999999</v>
      </c>
    </row>
    <row r="17" spans="1:8" ht="26.25" x14ac:dyDescent="0.25">
      <c r="A17" s="5" t="s">
        <v>168</v>
      </c>
      <c r="B17" s="4">
        <f>G10</f>
        <v>9384532.0200000014</v>
      </c>
    </row>
    <row r="20" spans="1:8" s="15" customFormat="1" x14ac:dyDescent="0.25"/>
    <row r="21" spans="1:8" x14ac:dyDescent="0.25">
      <c r="A21" s="168" t="s">
        <v>172</v>
      </c>
      <c r="B21" s="168"/>
      <c r="C21" s="168"/>
      <c r="D21" s="168"/>
      <c r="E21" s="168"/>
      <c r="F21" s="56"/>
      <c r="G21" s="56"/>
      <c r="H21" s="56"/>
    </row>
  </sheetData>
  <mergeCells count="3">
    <mergeCell ref="A21:E21"/>
    <mergeCell ref="L4:L8"/>
    <mergeCell ref="A11:H11"/>
  </mergeCells>
  <pageMargins left="0.45" right="0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Normal="100" workbookViewId="0">
      <selection activeCell="E4" sqref="E4:E5"/>
    </sheetView>
  </sheetViews>
  <sheetFormatPr defaultRowHeight="15" x14ac:dyDescent="0.25"/>
  <cols>
    <col min="1" max="1" width="19.5703125" customWidth="1"/>
    <col min="2" max="2" width="12.85546875" customWidth="1"/>
    <col min="3" max="3" width="12.140625" customWidth="1"/>
    <col min="4" max="4" width="11.5703125" customWidth="1"/>
    <col min="5" max="5" width="10.5703125" customWidth="1"/>
    <col min="6" max="6" width="11.85546875" customWidth="1"/>
    <col min="7" max="7" width="10.42578125" customWidth="1"/>
    <col min="9" max="9" width="11.28515625" bestFit="1" customWidth="1"/>
  </cols>
  <sheetData>
    <row r="1" spans="1:9" x14ac:dyDescent="0.25">
      <c r="A1" s="170" t="s">
        <v>173</v>
      </c>
      <c r="B1" s="170"/>
      <c r="C1" s="170"/>
      <c r="D1" s="170"/>
      <c r="E1" s="170"/>
      <c r="F1" s="170"/>
      <c r="G1" s="170"/>
    </row>
    <row r="2" spans="1:9" ht="78" customHeight="1" x14ac:dyDescent="0.25">
      <c r="A2" s="7" t="s">
        <v>6</v>
      </c>
      <c r="B2" s="3" t="s">
        <v>115</v>
      </c>
      <c r="C2" s="3" t="s">
        <v>174</v>
      </c>
      <c r="D2" s="3" t="s">
        <v>4</v>
      </c>
      <c r="E2" s="3" t="s">
        <v>175</v>
      </c>
      <c r="F2" s="3" t="s">
        <v>176</v>
      </c>
      <c r="G2" s="3" t="s">
        <v>114</v>
      </c>
    </row>
    <row r="3" spans="1:9" x14ac:dyDescent="0.25">
      <c r="A3" s="52"/>
      <c r="B3" s="3"/>
      <c r="C3" s="3"/>
      <c r="D3" s="53"/>
      <c r="E3" s="52"/>
      <c r="F3" s="3"/>
      <c r="G3" s="3" t="s">
        <v>7</v>
      </c>
    </row>
    <row r="4" spans="1:9" x14ac:dyDescent="0.25">
      <c r="A4" s="8"/>
      <c r="B4" s="9"/>
      <c r="C4" s="9"/>
      <c r="D4" s="5"/>
      <c r="E4" s="174">
        <f>C5*100/C14</f>
        <v>53.543876129392736</v>
      </c>
      <c r="F4" s="9"/>
      <c r="G4" s="54"/>
    </row>
    <row r="5" spans="1:9" x14ac:dyDescent="0.25">
      <c r="A5" s="8" t="s">
        <v>8</v>
      </c>
      <c r="B5" s="80">
        <v>7936857</v>
      </c>
      <c r="C5" s="110">
        <v>6125776.0099999998</v>
      </c>
      <c r="D5" s="19">
        <f>C5*100/B5</f>
        <v>77.181383134406985</v>
      </c>
      <c r="E5" s="174"/>
      <c r="F5" s="77">
        <v>5484350.9000000004</v>
      </c>
      <c r="G5" s="19">
        <f>(C5-F5)*100/F5</f>
        <v>11.695551974983937</v>
      </c>
      <c r="I5" s="1"/>
    </row>
    <row r="6" spans="1:9" x14ac:dyDescent="0.25">
      <c r="A6" s="8"/>
      <c r="B6" s="81"/>
      <c r="C6" s="54"/>
      <c r="D6" s="51"/>
      <c r="E6" s="174">
        <f>C7*100/C14</f>
        <v>11.382340455992127</v>
      </c>
      <c r="F6" s="78"/>
      <c r="G6" s="54"/>
    </row>
    <row r="7" spans="1:9" x14ac:dyDescent="0.25">
      <c r="A7" s="8" t="s">
        <v>9</v>
      </c>
      <c r="B7" s="80">
        <v>1807648.83</v>
      </c>
      <c r="C7" s="55">
        <v>1302215.55</v>
      </c>
      <c r="D7" s="19">
        <f t="shared" ref="D7:D13" si="0">C7*100/B7</f>
        <v>72.039188607225213</v>
      </c>
      <c r="E7" s="174"/>
      <c r="F7" s="79">
        <v>1174063.3500000001</v>
      </c>
      <c r="G7" s="19">
        <f>(C7-F7)*100/F7</f>
        <v>10.915271309678474</v>
      </c>
      <c r="I7" s="1"/>
    </row>
    <row r="8" spans="1:9" x14ac:dyDescent="0.25">
      <c r="A8" s="8"/>
      <c r="B8" s="54"/>
      <c r="C8" s="54"/>
      <c r="D8" s="19"/>
      <c r="E8" s="174">
        <f>C9*100/C14</f>
        <v>1.8554984538679775</v>
      </c>
      <c r="F8" s="78"/>
      <c r="G8" s="54"/>
    </row>
    <row r="9" spans="1:9" x14ac:dyDescent="0.25">
      <c r="A9" s="8" t="s">
        <v>10</v>
      </c>
      <c r="B9" s="80">
        <v>270000.69</v>
      </c>
      <c r="C9" s="4">
        <v>212281.38</v>
      </c>
      <c r="D9" s="19">
        <f t="shared" si="0"/>
        <v>78.622532409083846</v>
      </c>
      <c r="E9" s="174"/>
      <c r="F9" s="77">
        <v>183597.71</v>
      </c>
      <c r="G9" s="19">
        <f>(C9-F9)*100/F9</f>
        <v>15.623108806749286</v>
      </c>
      <c r="I9" s="1"/>
    </row>
    <row r="10" spans="1:9" x14ac:dyDescent="0.25">
      <c r="A10" s="9"/>
      <c r="B10" s="54"/>
      <c r="C10" s="54"/>
      <c r="D10" s="19"/>
      <c r="E10" s="174">
        <f>C11*100/C14</f>
        <v>3.0176394556667927</v>
      </c>
      <c r="F10" s="78"/>
      <c r="G10" s="54"/>
    </row>
    <row r="11" spans="1:9" ht="15.75" customHeight="1" x14ac:dyDescent="0.25">
      <c r="A11" s="10" t="s">
        <v>11</v>
      </c>
      <c r="B11" s="80">
        <v>673759.68</v>
      </c>
      <c r="C11" s="55">
        <v>345238.05</v>
      </c>
      <c r="D11" s="19">
        <f t="shared" si="0"/>
        <v>51.240532826185145</v>
      </c>
      <c r="E11" s="174"/>
      <c r="F11" s="79">
        <v>223022.35</v>
      </c>
      <c r="G11" s="19">
        <f>(C11-F11)*100/F11</f>
        <v>54.799754374393409</v>
      </c>
      <c r="I11" s="1"/>
    </row>
    <row r="12" spans="1:9" x14ac:dyDescent="0.25">
      <c r="A12" s="8"/>
      <c r="B12" s="54"/>
      <c r="C12" s="54"/>
      <c r="D12" s="19"/>
      <c r="E12" s="174">
        <f>C13*100/C14</f>
        <v>30.200645505080374</v>
      </c>
      <c r="F12" s="78"/>
      <c r="G12" s="54"/>
    </row>
    <row r="13" spans="1:9" x14ac:dyDescent="0.25">
      <c r="A13" s="8" t="s">
        <v>12</v>
      </c>
      <c r="B13" s="80">
        <v>4987996.79</v>
      </c>
      <c r="C13" s="55">
        <v>3455154.97</v>
      </c>
      <c r="D13" s="19">
        <f t="shared" si="0"/>
        <v>69.269390407927673</v>
      </c>
      <c r="E13" s="174"/>
      <c r="F13" s="79">
        <v>2319497.71</v>
      </c>
      <c r="G13" s="19">
        <f>(C13-F13)*100/F13</f>
        <v>48.961344307600129</v>
      </c>
      <c r="I13" s="1"/>
    </row>
    <row r="14" spans="1:9" ht="24.75" customHeight="1" x14ac:dyDescent="0.25">
      <c r="A14" s="7" t="s">
        <v>2</v>
      </c>
      <c r="B14" s="58">
        <f>SUM(B5:B13)</f>
        <v>15676262.989999998</v>
      </c>
      <c r="C14" s="6">
        <f>SUM(C5:C13)</f>
        <v>11440665.959999999</v>
      </c>
      <c r="D14" s="57">
        <f>C14*100/B14</f>
        <v>72.980824366738958</v>
      </c>
      <c r="E14" s="3">
        <v>100</v>
      </c>
      <c r="F14" s="58">
        <f>SUM(F4:F13)</f>
        <v>9384532.0199999996</v>
      </c>
      <c r="G14" s="57">
        <f>(C14-F14)*100/F14</f>
        <v>21.909818578252338</v>
      </c>
    </row>
    <row r="15" spans="1:9" x14ac:dyDescent="0.25">
      <c r="A15" s="172" t="s">
        <v>177</v>
      </c>
      <c r="B15" s="172"/>
      <c r="C15" s="172"/>
      <c r="D15" s="172"/>
      <c r="E15" s="172"/>
      <c r="F15" s="172"/>
      <c r="G15" s="172"/>
    </row>
    <row r="18" spans="1:7" ht="45" customHeight="1" x14ac:dyDescent="0.25">
      <c r="A18" s="173" t="s">
        <v>178</v>
      </c>
      <c r="B18" s="173"/>
    </row>
    <row r="19" spans="1:7" x14ac:dyDescent="0.25">
      <c r="A19" s="7" t="s">
        <v>8</v>
      </c>
      <c r="B19" s="6">
        <f>C5</f>
        <v>6125776.0099999998</v>
      </c>
    </row>
    <row r="20" spans="1:7" x14ac:dyDescent="0.25">
      <c r="A20" s="7" t="s">
        <v>9</v>
      </c>
      <c r="B20" s="11">
        <f>C7</f>
        <v>1302215.55</v>
      </c>
    </row>
    <row r="21" spans="1:7" x14ac:dyDescent="0.25">
      <c r="A21" s="7" t="s">
        <v>10</v>
      </c>
      <c r="B21" s="6">
        <f>C9</f>
        <v>212281.38</v>
      </c>
    </row>
    <row r="22" spans="1:7" ht="26.25" x14ac:dyDescent="0.25">
      <c r="A22" s="12" t="s">
        <v>11</v>
      </c>
      <c r="B22" s="11">
        <f>C11</f>
        <v>345238.05</v>
      </c>
    </row>
    <row r="23" spans="1:7" x14ac:dyDescent="0.25">
      <c r="A23" s="7" t="s">
        <v>12</v>
      </c>
      <c r="B23" s="11">
        <f>C13</f>
        <v>3455154.97</v>
      </c>
    </row>
    <row r="24" spans="1:7" x14ac:dyDescent="0.25">
      <c r="A24" s="13"/>
      <c r="B24" s="13"/>
    </row>
    <row r="25" spans="1:7" x14ac:dyDescent="0.25">
      <c r="A25" s="13"/>
      <c r="B25" s="14"/>
    </row>
    <row r="29" spans="1:7" ht="34.5" customHeight="1" x14ac:dyDescent="0.25">
      <c r="A29" s="171" t="s">
        <v>179</v>
      </c>
      <c r="B29" s="171"/>
      <c r="C29" s="171"/>
      <c r="D29" s="171"/>
      <c r="E29" s="56"/>
      <c r="F29" s="56"/>
      <c r="G29" s="56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109"/>
  <sheetViews>
    <sheetView zoomScaleNormal="100" workbookViewId="0">
      <selection activeCell="N28" sqref="N28"/>
    </sheetView>
  </sheetViews>
  <sheetFormatPr defaultRowHeight="15" x14ac:dyDescent="0.25"/>
  <cols>
    <col min="1" max="1" width="5" customWidth="1"/>
    <col min="2" max="2" width="6.85546875" customWidth="1"/>
    <col min="3" max="3" width="29.5703125" customWidth="1"/>
    <col min="4" max="4" width="13.5703125" customWidth="1"/>
    <col min="5" max="5" width="12.7109375" customWidth="1"/>
    <col min="6" max="6" width="14.5703125" customWidth="1"/>
    <col min="7" max="7" width="14.85546875" customWidth="1"/>
    <col min="8" max="9" width="10.5703125" bestFit="1" customWidth="1"/>
  </cols>
  <sheetData>
    <row r="1" spans="1:6" x14ac:dyDescent="0.25">
      <c r="A1" s="175" t="s">
        <v>180</v>
      </c>
      <c r="B1" s="176"/>
      <c r="C1" s="176"/>
      <c r="D1" s="176"/>
      <c r="E1" s="176"/>
      <c r="F1" s="177"/>
    </row>
    <row r="2" spans="1:6" ht="26.25" customHeight="1" x14ac:dyDescent="0.25">
      <c r="A2" s="60" t="s">
        <v>13</v>
      </c>
      <c r="B2" s="59" t="s">
        <v>33</v>
      </c>
      <c r="C2" s="59" t="s">
        <v>6</v>
      </c>
      <c r="D2" s="67" t="s">
        <v>181</v>
      </c>
      <c r="E2" s="67" t="s">
        <v>182</v>
      </c>
      <c r="F2" s="68" t="s">
        <v>34</v>
      </c>
    </row>
    <row r="3" spans="1:6" x14ac:dyDescent="0.25">
      <c r="A3" s="91">
        <v>1</v>
      </c>
      <c r="B3" s="91">
        <v>11111</v>
      </c>
      <c r="C3" s="91" t="s">
        <v>35</v>
      </c>
      <c r="D3" s="70">
        <v>4592906.2</v>
      </c>
      <c r="E3" s="70">
        <v>4643010.71</v>
      </c>
      <c r="F3" s="92">
        <f>D3-E3</f>
        <v>-50104.509999999776</v>
      </c>
    </row>
    <row r="4" spans="1:6" x14ac:dyDescent="0.25">
      <c r="A4" s="91">
        <v>2</v>
      </c>
      <c r="B4" s="91">
        <v>11121</v>
      </c>
      <c r="C4" s="91" t="s">
        <v>129</v>
      </c>
      <c r="D4" s="70">
        <v>333703.5</v>
      </c>
      <c r="E4" s="70">
        <v>304724.61</v>
      </c>
      <c r="F4" s="92">
        <f t="shared" ref="F4:F16" si="0">D4-E4</f>
        <v>28978.890000000014</v>
      </c>
    </row>
    <row r="5" spans="1:6" x14ac:dyDescent="0.25">
      <c r="A5" s="91">
        <v>3</v>
      </c>
      <c r="B5" s="91">
        <v>11131</v>
      </c>
      <c r="C5" s="91" t="s">
        <v>130</v>
      </c>
      <c r="D5" s="70">
        <v>283372.13</v>
      </c>
      <c r="E5" s="70">
        <v>260205.47</v>
      </c>
      <c r="F5" s="92">
        <f t="shared" si="0"/>
        <v>23166.660000000003</v>
      </c>
    </row>
    <row r="6" spans="1:6" x14ac:dyDescent="0.25">
      <c r="A6" s="91">
        <v>4</v>
      </c>
      <c r="B6" s="91">
        <v>11151</v>
      </c>
      <c r="C6" s="91" t="s">
        <v>131</v>
      </c>
      <c r="D6" s="70">
        <v>11556.84</v>
      </c>
      <c r="E6" s="70">
        <v>9498.89</v>
      </c>
      <c r="F6" s="92">
        <f t="shared" si="0"/>
        <v>2057.9500000000007</v>
      </c>
    </row>
    <row r="7" spans="1:6" x14ac:dyDescent="0.25">
      <c r="A7" s="91">
        <v>5</v>
      </c>
      <c r="B7" s="93">
        <v>11152</v>
      </c>
      <c r="C7" s="93" t="s">
        <v>137</v>
      </c>
      <c r="D7" s="70">
        <v>4852.46</v>
      </c>
      <c r="E7" s="70">
        <f>1770.79+1120</f>
        <v>2890.79</v>
      </c>
      <c r="F7" s="92">
        <f t="shared" si="0"/>
        <v>1961.67</v>
      </c>
    </row>
    <row r="8" spans="1:6" x14ac:dyDescent="0.25">
      <c r="A8" s="91">
        <v>6</v>
      </c>
      <c r="B8" s="91">
        <v>11211</v>
      </c>
      <c r="C8" s="91" t="s">
        <v>132</v>
      </c>
      <c r="D8" s="70">
        <v>250596.34</v>
      </c>
      <c r="E8" s="70">
        <v>0</v>
      </c>
      <c r="F8" s="92">
        <f t="shared" si="0"/>
        <v>250596.34</v>
      </c>
    </row>
    <row r="9" spans="1:6" x14ac:dyDescent="0.25">
      <c r="A9" s="91">
        <v>7</v>
      </c>
      <c r="B9" s="91">
        <v>11311</v>
      </c>
      <c r="C9" s="91" t="s">
        <v>133</v>
      </c>
      <c r="D9" s="70">
        <v>283372.13</v>
      </c>
      <c r="E9" s="70">
        <v>260205.47</v>
      </c>
      <c r="F9" s="92">
        <f t="shared" si="0"/>
        <v>23166.660000000003</v>
      </c>
    </row>
    <row r="10" spans="1:6" x14ac:dyDescent="0.25">
      <c r="A10" s="91">
        <v>8</v>
      </c>
      <c r="B10" s="91">
        <v>11400</v>
      </c>
      <c r="C10" s="91" t="s">
        <v>36</v>
      </c>
      <c r="D10" s="70">
        <v>0</v>
      </c>
      <c r="E10" s="70">
        <v>2770.65</v>
      </c>
      <c r="F10" s="92">
        <f t="shared" si="0"/>
        <v>-2770.65</v>
      </c>
    </row>
    <row r="11" spans="1:6" x14ac:dyDescent="0.25">
      <c r="A11" s="91">
        <v>9</v>
      </c>
      <c r="B11" s="91">
        <v>11411</v>
      </c>
      <c r="C11" s="94" t="s">
        <v>138</v>
      </c>
      <c r="D11" s="70">
        <v>28668.44</v>
      </c>
      <c r="E11" s="70">
        <v>0</v>
      </c>
      <c r="F11" s="92">
        <f t="shared" si="0"/>
        <v>28668.44</v>
      </c>
    </row>
    <row r="12" spans="1:6" x14ac:dyDescent="0.25">
      <c r="A12" s="91">
        <v>10</v>
      </c>
      <c r="B12" s="95">
        <v>11416</v>
      </c>
      <c r="C12" s="91" t="s">
        <v>139</v>
      </c>
      <c r="D12" s="96">
        <v>1249.6300000000001</v>
      </c>
      <c r="E12" s="70">
        <v>0</v>
      </c>
      <c r="F12" s="92">
        <f t="shared" si="0"/>
        <v>1249.6300000000001</v>
      </c>
    </row>
    <row r="13" spans="1:6" x14ac:dyDescent="0.25">
      <c r="A13" s="91">
        <v>11</v>
      </c>
      <c r="B13" s="95">
        <v>11418</v>
      </c>
      <c r="C13" s="91" t="s">
        <v>149</v>
      </c>
      <c r="D13" s="96">
        <v>844.46</v>
      </c>
      <c r="E13" s="70">
        <v>0</v>
      </c>
      <c r="F13" s="92">
        <f t="shared" si="0"/>
        <v>844.46</v>
      </c>
    </row>
    <row r="14" spans="1:6" x14ac:dyDescent="0.25">
      <c r="A14" s="91">
        <v>12</v>
      </c>
      <c r="B14" s="95">
        <v>11431</v>
      </c>
      <c r="C14" s="91" t="s">
        <v>140</v>
      </c>
      <c r="D14" s="96">
        <v>172954.9</v>
      </c>
      <c r="E14" s="84">
        <v>0</v>
      </c>
      <c r="F14" s="92">
        <f t="shared" si="0"/>
        <v>172954.9</v>
      </c>
    </row>
    <row r="15" spans="1:6" x14ac:dyDescent="0.25">
      <c r="A15" s="91">
        <v>13</v>
      </c>
      <c r="B15" s="91">
        <v>11611</v>
      </c>
      <c r="C15" s="91" t="s">
        <v>134</v>
      </c>
      <c r="D15" s="70">
        <v>4666.7</v>
      </c>
      <c r="E15" s="70">
        <v>0</v>
      </c>
      <c r="F15" s="92">
        <f t="shared" si="0"/>
        <v>4666.7</v>
      </c>
    </row>
    <row r="16" spans="1:6" x14ac:dyDescent="0.25">
      <c r="A16" s="91">
        <v>14</v>
      </c>
      <c r="B16" s="91">
        <v>11900</v>
      </c>
      <c r="C16" s="91" t="s">
        <v>37</v>
      </c>
      <c r="D16" s="70">
        <v>157032.28</v>
      </c>
      <c r="E16" s="70">
        <v>1044.31</v>
      </c>
      <c r="F16" s="92">
        <f t="shared" si="0"/>
        <v>155987.97</v>
      </c>
    </row>
    <row r="17" spans="1:6" x14ac:dyDescent="0.25">
      <c r="A17" s="97"/>
      <c r="B17" s="97" t="s">
        <v>38</v>
      </c>
      <c r="C17" s="97" t="s">
        <v>39</v>
      </c>
      <c r="D17" s="98">
        <f>SUM(D3:D16)</f>
        <v>6125776.0100000007</v>
      </c>
      <c r="E17" s="98">
        <f>SUM(E3:E16)</f>
        <v>5484350.8999999994</v>
      </c>
      <c r="F17" s="98">
        <f>SUM(F3:F16)</f>
        <v>641425.11000000034</v>
      </c>
    </row>
    <row r="18" spans="1:6" x14ac:dyDescent="0.25">
      <c r="A18" s="99">
        <v>15</v>
      </c>
      <c r="B18" s="99">
        <v>13130</v>
      </c>
      <c r="C18" s="99" t="s">
        <v>40</v>
      </c>
      <c r="D18" s="70">
        <v>0</v>
      </c>
      <c r="E18" s="70">
        <v>36971.93</v>
      </c>
      <c r="F18" s="92">
        <f t="shared" ref="F18:F75" si="1">D18-E18</f>
        <v>-36971.93</v>
      </c>
    </row>
    <row r="19" spans="1:6" x14ac:dyDescent="0.25">
      <c r="A19" s="99">
        <v>16</v>
      </c>
      <c r="B19" s="85">
        <v>13140</v>
      </c>
      <c r="C19" s="86" t="s">
        <v>150</v>
      </c>
      <c r="D19" s="70">
        <v>2819.16</v>
      </c>
      <c r="E19" s="70">
        <v>0</v>
      </c>
      <c r="F19" s="92">
        <f t="shared" si="1"/>
        <v>2819.16</v>
      </c>
    </row>
    <row r="20" spans="1:6" x14ac:dyDescent="0.25">
      <c r="A20" s="99">
        <v>17</v>
      </c>
      <c r="B20" s="85">
        <v>13141</v>
      </c>
      <c r="C20" s="86" t="s">
        <v>142</v>
      </c>
      <c r="D20" s="70">
        <v>1218</v>
      </c>
      <c r="E20" s="70">
        <v>1190</v>
      </c>
      <c r="F20" s="92">
        <f t="shared" si="1"/>
        <v>28</v>
      </c>
    </row>
    <row r="21" spans="1:6" x14ac:dyDescent="0.25">
      <c r="A21" s="99">
        <v>18</v>
      </c>
      <c r="B21" s="85">
        <v>13142</v>
      </c>
      <c r="C21" s="86" t="s">
        <v>151</v>
      </c>
      <c r="D21" s="70">
        <v>1168.71</v>
      </c>
      <c r="E21" s="70">
        <v>443.94</v>
      </c>
      <c r="F21" s="92">
        <f t="shared" si="1"/>
        <v>724.77</v>
      </c>
    </row>
    <row r="22" spans="1:6" x14ac:dyDescent="0.25">
      <c r="A22" s="99">
        <v>19</v>
      </c>
      <c r="B22" s="85">
        <v>13143</v>
      </c>
      <c r="C22" s="86" t="s">
        <v>152</v>
      </c>
      <c r="D22" s="70">
        <v>17571.36</v>
      </c>
      <c r="E22" s="70">
        <v>231.09</v>
      </c>
      <c r="F22" s="92">
        <f t="shared" si="1"/>
        <v>17340.27</v>
      </c>
    </row>
    <row r="23" spans="1:6" x14ac:dyDescent="0.25">
      <c r="A23" s="99">
        <v>20</v>
      </c>
      <c r="B23" s="99">
        <v>13310</v>
      </c>
      <c r="C23" s="99" t="s">
        <v>41</v>
      </c>
      <c r="D23" s="70">
        <v>2832.87</v>
      </c>
      <c r="E23" s="70">
        <v>1965.12</v>
      </c>
      <c r="F23" s="92">
        <f t="shared" si="1"/>
        <v>867.75</v>
      </c>
    </row>
    <row r="24" spans="1:6" x14ac:dyDescent="0.25">
      <c r="A24" s="99">
        <v>21</v>
      </c>
      <c r="B24" s="99">
        <v>13320</v>
      </c>
      <c r="C24" s="99" t="s">
        <v>42</v>
      </c>
      <c r="D24" s="70">
        <v>8992.85</v>
      </c>
      <c r="E24" s="70">
        <v>9568.0499999999993</v>
      </c>
      <c r="F24" s="92">
        <f t="shared" si="1"/>
        <v>-575.19999999999891</v>
      </c>
    </row>
    <row r="25" spans="1:6" x14ac:dyDescent="0.25">
      <c r="A25" s="99">
        <v>22</v>
      </c>
      <c r="B25" s="99">
        <v>13330</v>
      </c>
      <c r="C25" s="99" t="s">
        <v>43</v>
      </c>
      <c r="D25" s="70">
        <v>7563.18</v>
      </c>
      <c r="E25" s="70">
        <v>7977.65</v>
      </c>
      <c r="F25" s="92">
        <f t="shared" si="1"/>
        <v>-414.46999999999935</v>
      </c>
    </row>
    <row r="26" spans="1:6" x14ac:dyDescent="0.25">
      <c r="A26" s="99">
        <v>23</v>
      </c>
      <c r="B26" s="99">
        <v>13430</v>
      </c>
      <c r="C26" s="99" t="s">
        <v>102</v>
      </c>
      <c r="D26" s="70">
        <v>129229.3</v>
      </c>
      <c r="E26" s="70">
        <v>144628.20000000001</v>
      </c>
      <c r="F26" s="92">
        <f t="shared" si="1"/>
        <v>-15398.900000000009</v>
      </c>
    </row>
    <row r="27" spans="1:6" x14ac:dyDescent="0.25">
      <c r="A27" s="99">
        <v>24</v>
      </c>
      <c r="B27" s="99">
        <v>13440</v>
      </c>
      <c r="C27" s="99" t="s">
        <v>192</v>
      </c>
      <c r="D27" s="70">
        <v>20249.28</v>
      </c>
      <c r="E27" s="70">
        <v>0</v>
      </c>
      <c r="F27" s="92">
        <f t="shared" si="1"/>
        <v>20249.28</v>
      </c>
    </row>
    <row r="28" spans="1:6" x14ac:dyDescent="0.25">
      <c r="A28" s="99">
        <v>25</v>
      </c>
      <c r="B28" s="99">
        <v>13445</v>
      </c>
      <c r="C28" s="99" t="s">
        <v>116</v>
      </c>
      <c r="D28" s="70">
        <v>44840.07</v>
      </c>
      <c r="E28" s="70"/>
      <c r="F28" s="92">
        <f t="shared" si="1"/>
        <v>44840.07</v>
      </c>
    </row>
    <row r="29" spans="1:6" x14ac:dyDescent="0.25">
      <c r="A29" s="99">
        <v>26</v>
      </c>
      <c r="B29" s="99">
        <v>13450</v>
      </c>
      <c r="C29" s="99" t="s">
        <v>44</v>
      </c>
      <c r="D29" s="70">
        <v>12058.42</v>
      </c>
      <c r="E29" s="70">
        <v>11501.05</v>
      </c>
      <c r="F29" s="92">
        <f t="shared" si="1"/>
        <v>557.3700000000008</v>
      </c>
    </row>
    <row r="30" spans="1:6" x14ac:dyDescent="0.25">
      <c r="A30" s="99">
        <v>27</v>
      </c>
      <c r="B30" s="99">
        <v>13460</v>
      </c>
      <c r="C30" s="99" t="s">
        <v>45</v>
      </c>
      <c r="D30" s="70">
        <v>88384.69</v>
      </c>
      <c r="E30" s="70">
        <v>213013.75</v>
      </c>
      <c r="F30" s="92">
        <f t="shared" si="1"/>
        <v>-124629.06</v>
      </c>
    </row>
    <row r="31" spans="1:6" x14ac:dyDescent="0.25">
      <c r="A31" s="99">
        <v>28</v>
      </c>
      <c r="B31" s="99">
        <v>13470</v>
      </c>
      <c r="C31" s="99" t="s">
        <v>46</v>
      </c>
      <c r="D31" s="70">
        <v>23557.96</v>
      </c>
      <c r="E31" s="70">
        <v>800</v>
      </c>
      <c r="F31" s="92">
        <f t="shared" si="1"/>
        <v>22757.96</v>
      </c>
    </row>
    <row r="32" spans="1:6" x14ac:dyDescent="0.25">
      <c r="A32" s="99">
        <v>29</v>
      </c>
      <c r="B32" s="99">
        <v>13475</v>
      </c>
      <c r="C32" s="99" t="s">
        <v>117</v>
      </c>
      <c r="D32" s="70">
        <v>29187</v>
      </c>
      <c r="E32" s="70">
        <v>0</v>
      </c>
      <c r="F32" s="92">
        <f t="shared" si="1"/>
        <v>29187</v>
      </c>
    </row>
    <row r="33" spans="1:6" x14ac:dyDescent="0.25">
      <c r="A33" s="99">
        <v>30</v>
      </c>
      <c r="B33" s="99">
        <v>13480</v>
      </c>
      <c r="C33" s="99" t="s">
        <v>47</v>
      </c>
      <c r="D33" s="70">
        <v>5774.4</v>
      </c>
      <c r="E33" s="70">
        <v>10617</v>
      </c>
      <c r="F33" s="92">
        <f t="shared" si="1"/>
        <v>-4842.6000000000004</v>
      </c>
    </row>
    <row r="34" spans="1:6" x14ac:dyDescent="0.25">
      <c r="A34" s="99">
        <v>31</v>
      </c>
      <c r="B34" s="99">
        <v>13490</v>
      </c>
      <c r="C34" s="99" t="s">
        <v>48</v>
      </c>
      <c r="D34" s="70">
        <v>0</v>
      </c>
      <c r="E34" s="70">
        <v>1205</v>
      </c>
      <c r="F34" s="92">
        <f t="shared" si="1"/>
        <v>-1205</v>
      </c>
    </row>
    <row r="35" spans="1:6" x14ac:dyDescent="0.25">
      <c r="A35" s="99">
        <v>32</v>
      </c>
      <c r="B35" s="99">
        <v>13501</v>
      </c>
      <c r="C35" s="99" t="s">
        <v>49</v>
      </c>
      <c r="D35" s="70">
        <v>136520</v>
      </c>
      <c r="E35" s="70">
        <v>12765</v>
      </c>
      <c r="F35" s="92">
        <f t="shared" si="1"/>
        <v>123755</v>
      </c>
    </row>
    <row r="36" spans="1:6" x14ac:dyDescent="0.25">
      <c r="A36" s="99">
        <v>33</v>
      </c>
      <c r="B36" s="99">
        <v>13503</v>
      </c>
      <c r="C36" s="99" t="s">
        <v>118</v>
      </c>
      <c r="D36" s="70">
        <v>18885</v>
      </c>
      <c r="E36" s="70">
        <v>22311.79</v>
      </c>
      <c r="F36" s="92">
        <f t="shared" si="1"/>
        <v>-3426.7900000000009</v>
      </c>
    </row>
    <row r="37" spans="1:6" x14ac:dyDescent="0.25">
      <c r="A37" s="99">
        <v>34</v>
      </c>
      <c r="B37" s="99">
        <v>13504</v>
      </c>
      <c r="C37" s="99" t="s">
        <v>153</v>
      </c>
      <c r="D37" s="70">
        <v>11011.38</v>
      </c>
      <c r="E37" s="70">
        <v>0</v>
      </c>
      <c r="F37" s="92">
        <f t="shared" si="1"/>
        <v>11011.38</v>
      </c>
    </row>
    <row r="38" spans="1:6" x14ac:dyDescent="0.25">
      <c r="A38" s="99">
        <v>35</v>
      </c>
      <c r="B38" s="87">
        <v>13507</v>
      </c>
      <c r="C38" s="88" t="s">
        <v>183</v>
      </c>
      <c r="D38" s="70"/>
      <c r="E38" s="70">
        <v>23440</v>
      </c>
      <c r="F38" s="92">
        <f t="shared" si="1"/>
        <v>-23440</v>
      </c>
    </row>
    <row r="39" spans="1:6" x14ac:dyDescent="0.25">
      <c r="A39" s="99">
        <v>36</v>
      </c>
      <c r="B39" s="87">
        <v>13508</v>
      </c>
      <c r="C39" s="88" t="s">
        <v>193</v>
      </c>
      <c r="D39" s="70">
        <v>2998</v>
      </c>
      <c r="E39" s="70">
        <v>0</v>
      </c>
      <c r="F39" s="92">
        <f t="shared" si="1"/>
        <v>2998</v>
      </c>
    </row>
    <row r="40" spans="1:6" x14ac:dyDescent="0.25">
      <c r="A40" s="99">
        <v>37</v>
      </c>
      <c r="B40" s="99">
        <v>13509</v>
      </c>
      <c r="C40" s="99" t="s">
        <v>50</v>
      </c>
      <c r="D40" s="70">
        <v>3100</v>
      </c>
      <c r="E40" s="70">
        <v>21236.49</v>
      </c>
      <c r="F40" s="92">
        <f t="shared" si="1"/>
        <v>-18136.490000000002</v>
      </c>
    </row>
    <row r="41" spans="1:6" x14ac:dyDescent="0.25">
      <c r="A41" s="99">
        <v>38</v>
      </c>
      <c r="B41" s="89">
        <v>13510</v>
      </c>
      <c r="C41" s="86" t="s">
        <v>184</v>
      </c>
      <c r="D41" s="70">
        <v>0</v>
      </c>
      <c r="E41" s="70">
        <v>0</v>
      </c>
      <c r="F41" s="92">
        <f t="shared" si="1"/>
        <v>0</v>
      </c>
    </row>
    <row r="42" spans="1:6" x14ac:dyDescent="0.25">
      <c r="A42" s="99">
        <v>39</v>
      </c>
      <c r="B42" s="99">
        <v>13511</v>
      </c>
      <c r="C42" s="99" t="s">
        <v>154</v>
      </c>
      <c r="D42" s="70">
        <v>17153.8</v>
      </c>
      <c r="E42" s="70"/>
      <c r="F42" s="92">
        <f t="shared" si="1"/>
        <v>17153.8</v>
      </c>
    </row>
    <row r="43" spans="1:6" x14ac:dyDescent="0.25">
      <c r="A43" s="99">
        <v>40</v>
      </c>
      <c r="B43" s="99">
        <v>13610</v>
      </c>
      <c r="C43" s="99" t="s">
        <v>51</v>
      </c>
      <c r="D43" s="70">
        <v>25438.55</v>
      </c>
      <c r="E43" s="70">
        <v>22765.46</v>
      </c>
      <c r="F43" s="92">
        <f t="shared" si="1"/>
        <v>2673.09</v>
      </c>
    </row>
    <row r="44" spans="1:6" x14ac:dyDescent="0.25">
      <c r="A44" s="99">
        <v>41</v>
      </c>
      <c r="B44" s="99">
        <v>13611</v>
      </c>
      <c r="C44" s="99" t="s">
        <v>119</v>
      </c>
      <c r="D44" s="70">
        <v>2105.21</v>
      </c>
      <c r="E44" s="70"/>
      <c r="F44" s="92">
        <f t="shared" si="1"/>
        <v>2105.21</v>
      </c>
    </row>
    <row r="45" spans="1:6" x14ac:dyDescent="0.25">
      <c r="A45" s="99">
        <v>42</v>
      </c>
      <c r="B45" s="89">
        <v>13616</v>
      </c>
      <c r="C45" s="86" t="s">
        <v>185</v>
      </c>
      <c r="D45" s="70"/>
      <c r="E45" s="70">
        <v>0</v>
      </c>
      <c r="F45" s="92">
        <f t="shared" si="1"/>
        <v>0</v>
      </c>
    </row>
    <row r="46" spans="1:6" x14ac:dyDescent="0.25">
      <c r="A46" s="99">
        <v>43</v>
      </c>
      <c r="B46" s="99">
        <v>13620</v>
      </c>
      <c r="C46" s="99" t="s">
        <v>52</v>
      </c>
      <c r="D46" s="70">
        <v>24140.09</v>
      </c>
      <c r="E46" s="70">
        <v>95535.31</v>
      </c>
      <c r="F46" s="92">
        <f t="shared" si="1"/>
        <v>-71395.22</v>
      </c>
    </row>
    <row r="47" spans="1:6" x14ac:dyDescent="0.25">
      <c r="A47" s="99">
        <v>44</v>
      </c>
      <c r="B47" s="99">
        <v>13630</v>
      </c>
      <c r="C47" s="99" t="s">
        <v>53</v>
      </c>
      <c r="D47" s="70">
        <v>78472.990000000005</v>
      </c>
      <c r="E47" s="70">
        <v>59442.71</v>
      </c>
      <c r="F47" s="92">
        <f t="shared" si="1"/>
        <v>19030.280000000006</v>
      </c>
    </row>
    <row r="48" spans="1:6" x14ac:dyDescent="0.25">
      <c r="A48" s="99">
        <v>45</v>
      </c>
      <c r="B48" s="99">
        <v>13640</v>
      </c>
      <c r="C48" s="99" t="s">
        <v>54</v>
      </c>
      <c r="D48" s="70">
        <v>11521.15</v>
      </c>
      <c r="E48" s="70">
        <v>7700.96</v>
      </c>
      <c r="F48" s="92">
        <f t="shared" si="1"/>
        <v>3820.1899999999996</v>
      </c>
    </row>
    <row r="49" spans="1:6" x14ac:dyDescent="0.25">
      <c r="A49" s="99">
        <v>46</v>
      </c>
      <c r="B49" s="99">
        <v>13650</v>
      </c>
      <c r="C49" s="99" t="s">
        <v>103</v>
      </c>
      <c r="D49" s="70">
        <v>0</v>
      </c>
      <c r="E49" s="70">
        <v>901</v>
      </c>
      <c r="F49" s="92">
        <f t="shared" si="1"/>
        <v>-901</v>
      </c>
    </row>
    <row r="50" spans="1:6" x14ac:dyDescent="0.25">
      <c r="A50" s="99">
        <v>47</v>
      </c>
      <c r="B50" s="99">
        <v>13720</v>
      </c>
      <c r="C50" s="99" t="s">
        <v>55</v>
      </c>
      <c r="D50" s="70">
        <v>3994.09</v>
      </c>
      <c r="E50" s="70">
        <v>3839.1</v>
      </c>
      <c r="F50" s="92">
        <f t="shared" si="1"/>
        <v>154.99000000000024</v>
      </c>
    </row>
    <row r="51" spans="1:6" x14ac:dyDescent="0.25">
      <c r="A51" s="99">
        <v>48</v>
      </c>
      <c r="B51" s="85">
        <v>13750</v>
      </c>
      <c r="C51" s="86" t="s">
        <v>143</v>
      </c>
      <c r="D51" s="70">
        <v>0</v>
      </c>
      <c r="E51" s="70">
        <v>4638.66</v>
      </c>
      <c r="F51" s="92">
        <f t="shared" si="1"/>
        <v>-4638.66</v>
      </c>
    </row>
    <row r="52" spans="1:6" x14ac:dyDescent="0.25">
      <c r="A52" s="99">
        <v>49</v>
      </c>
      <c r="B52" s="99">
        <v>13760</v>
      </c>
      <c r="C52" s="99" t="s">
        <v>56</v>
      </c>
      <c r="D52" s="70">
        <v>42117</v>
      </c>
      <c r="E52" s="70">
        <v>64260.84</v>
      </c>
      <c r="F52" s="92">
        <f t="shared" si="1"/>
        <v>-22143.839999999997</v>
      </c>
    </row>
    <row r="53" spans="1:6" x14ac:dyDescent="0.25">
      <c r="A53" s="99">
        <v>50</v>
      </c>
      <c r="B53" s="99">
        <v>13770</v>
      </c>
      <c r="C53" s="99" t="s">
        <v>57</v>
      </c>
      <c r="D53" s="70">
        <v>0</v>
      </c>
      <c r="E53" s="70">
        <v>1637.79</v>
      </c>
      <c r="F53" s="92">
        <f t="shared" si="1"/>
        <v>-1637.79</v>
      </c>
    </row>
    <row r="54" spans="1:6" x14ac:dyDescent="0.25">
      <c r="A54" s="99">
        <v>51</v>
      </c>
      <c r="B54" s="99">
        <v>13780</v>
      </c>
      <c r="C54" s="99" t="s">
        <v>58</v>
      </c>
      <c r="D54" s="70">
        <v>49181.79</v>
      </c>
      <c r="E54" s="70">
        <v>37807.29</v>
      </c>
      <c r="F54" s="92">
        <f t="shared" si="1"/>
        <v>11374.5</v>
      </c>
    </row>
    <row r="55" spans="1:6" x14ac:dyDescent="0.25">
      <c r="A55" s="99">
        <v>52</v>
      </c>
      <c r="B55" s="90">
        <v>13810</v>
      </c>
      <c r="C55" s="86" t="s">
        <v>144</v>
      </c>
      <c r="D55" s="70">
        <v>500</v>
      </c>
      <c r="E55" s="70">
        <v>1000</v>
      </c>
      <c r="F55" s="92">
        <f t="shared" si="1"/>
        <v>-500</v>
      </c>
    </row>
    <row r="56" spans="1:6" x14ac:dyDescent="0.25">
      <c r="A56" s="99">
        <v>53</v>
      </c>
      <c r="B56" s="99">
        <v>13820</v>
      </c>
      <c r="C56" s="99" t="s">
        <v>104</v>
      </c>
      <c r="D56" s="70">
        <v>0</v>
      </c>
      <c r="E56" s="70">
        <v>0</v>
      </c>
      <c r="F56" s="92">
        <f t="shared" si="1"/>
        <v>0</v>
      </c>
    </row>
    <row r="57" spans="1:6" x14ac:dyDescent="0.25">
      <c r="A57" s="99">
        <v>54</v>
      </c>
      <c r="B57" s="99">
        <v>13950</v>
      </c>
      <c r="C57" s="99" t="s">
        <v>59</v>
      </c>
      <c r="D57" s="70">
        <v>1855</v>
      </c>
      <c r="E57" s="70">
        <v>2000</v>
      </c>
      <c r="F57" s="92">
        <f t="shared" si="1"/>
        <v>-145</v>
      </c>
    </row>
    <row r="58" spans="1:6" x14ac:dyDescent="0.25">
      <c r="A58" s="99">
        <v>55</v>
      </c>
      <c r="B58" s="99">
        <v>13951</v>
      </c>
      <c r="C58" s="99" t="s">
        <v>59</v>
      </c>
      <c r="D58" s="70">
        <v>5571.24</v>
      </c>
      <c r="E58" s="70">
        <v>4586.93</v>
      </c>
      <c r="F58" s="92">
        <f t="shared" si="1"/>
        <v>984.30999999999949</v>
      </c>
    </row>
    <row r="59" spans="1:6" x14ac:dyDescent="0.25">
      <c r="A59" s="99">
        <v>56</v>
      </c>
      <c r="B59" s="99">
        <v>13953</v>
      </c>
      <c r="C59" s="99" t="s">
        <v>105</v>
      </c>
      <c r="D59" s="70">
        <v>0</v>
      </c>
      <c r="E59" s="70">
        <v>1260.24</v>
      </c>
      <c r="F59" s="92">
        <f t="shared" si="1"/>
        <v>-1260.24</v>
      </c>
    </row>
    <row r="60" spans="1:6" x14ac:dyDescent="0.25">
      <c r="A60" s="99">
        <v>57</v>
      </c>
      <c r="B60" s="99">
        <v>13954</v>
      </c>
      <c r="C60" s="99" t="s">
        <v>120</v>
      </c>
      <c r="D60" s="70">
        <v>460</v>
      </c>
      <c r="E60" s="70">
        <v>0</v>
      </c>
      <c r="F60" s="92">
        <f t="shared" si="1"/>
        <v>460</v>
      </c>
    </row>
    <row r="61" spans="1:6" x14ac:dyDescent="0.25">
      <c r="A61" s="99">
        <v>58</v>
      </c>
      <c r="B61" s="99">
        <v>14010</v>
      </c>
      <c r="C61" s="99" t="s">
        <v>60</v>
      </c>
      <c r="D61" s="70">
        <v>27138.94</v>
      </c>
      <c r="E61" s="70">
        <v>21168.12</v>
      </c>
      <c r="F61" s="92">
        <f t="shared" si="1"/>
        <v>5970.82</v>
      </c>
    </row>
    <row r="62" spans="1:6" x14ac:dyDescent="0.25">
      <c r="A62" s="99">
        <v>59</v>
      </c>
      <c r="B62" s="99">
        <v>14020</v>
      </c>
      <c r="C62" s="99" t="s">
        <v>61</v>
      </c>
      <c r="D62" s="70">
        <v>0</v>
      </c>
      <c r="E62" s="70">
        <v>8020.65</v>
      </c>
      <c r="F62" s="92">
        <f t="shared" si="1"/>
        <v>-8020.65</v>
      </c>
    </row>
    <row r="63" spans="1:6" x14ac:dyDescent="0.25">
      <c r="A63" s="99">
        <v>60</v>
      </c>
      <c r="B63" s="99">
        <v>14022</v>
      </c>
      <c r="C63" s="99" t="s">
        <v>121</v>
      </c>
      <c r="D63" s="70">
        <v>50298.559999999998</v>
      </c>
      <c r="E63" s="70">
        <v>0</v>
      </c>
      <c r="F63" s="92">
        <f t="shared" si="1"/>
        <v>50298.559999999998</v>
      </c>
    </row>
    <row r="64" spans="1:6" x14ac:dyDescent="0.25">
      <c r="A64" s="99">
        <v>61</v>
      </c>
      <c r="B64" s="99">
        <v>14023</v>
      </c>
      <c r="C64" s="99" t="s">
        <v>62</v>
      </c>
      <c r="D64" s="70">
        <v>89684.1</v>
      </c>
      <c r="E64" s="70">
        <v>41550.620000000003</v>
      </c>
      <c r="F64" s="92">
        <f t="shared" si="1"/>
        <v>48133.48</v>
      </c>
    </row>
    <row r="65" spans="1:6" x14ac:dyDescent="0.25">
      <c r="A65" s="99">
        <v>62</v>
      </c>
      <c r="B65" s="99">
        <v>14024</v>
      </c>
      <c r="C65" s="99" t="s">
        <v>63</v>
      </c>
      <c r="D65" s="70">
        <v>38546.9</v>
      </c>
      <c r="E65" s="70">
        <v>4168.5</v>
      </c>
      <c r="F65" s="92">
        <f t="shared" si="1"/>
        <v>34378.400000000001</v>
      </c>
    </row>
    <row r="66" spans="1:6" x14ac:dyDescent="0.25">
      <c r="A66" s="99">
        <v>63</v>
      </c>
      <c r="B66" s="99">
        <v>14030</v>
      </c>
      <c r="C66" s="99" t="s">
        <v>155</v>
      </c>
      <c r="D66" s="70">
        <v>15184.5</v>
      </c>
      <c r="E66" s="70">
        <v>0</v>
      </c>
      <c r="F66" s="92">
        <f t="shared" si="1"/>
        <v>15184.5</v>
      </c>
    </row>
    <row r="67" spans="1:6" x14ac:dyDescent="0.25">
      <c r="A67" s="99">
        <v>64</v>
      </c>
      <c r="B67" s="99">
        <v>14032</v>
      </c>
      <c r="C67" s="99" t="s">
        <v>64</v>
      </c>
      <c r="D67" s="70">
        <v>219143.71</v>
      </c>
      <c r="E67" s="70">
        <v>212363.65</v>
      </c>
      <c r="F67" s="92">
        <f t="shared" si="1"/>
        <v>6780.0599999999977</v>
      </c>
    </row>
    <row r="68" spans="1:6" x14ac:dyDescent="0.25">
      <c r="A68" s="99">
        <v>65</v>
      </c>
      <c r="B68" s="99">
        <v>14040</v>
      </c>
      <c r="C68" s="99" t="s">
        <v>65</v>
      </c>
      <c r="D68" s="70">
        <v>2469.5</v>
      </c>
      <c r="E68" s="70">
        <v>1475</v>
      </c>
      <c r="F68" s="92">
        <f t="shared" si="1"/>
        <v>994.5</v>
      </c>
    </row>
    <row r="69" spans="1:6" x14ac:dyDescent="0.25">
      <c r="A69" s="99">
        <v>66</v>
      </c>
      <c r="B69" s="99">
        <v>14050</v>
      </c>
      <c r="C69" s="99" t="s">
        <v>66</v>
      </c>
      <c r="D69" s="70">
        <v>17486.8</v>
      </c>
      <c r="E69" s="71">
        <v>31190.799999999999</v>
      </c>
      <c r="F69" s="92">
        <f t="shared" si="1"/>
        <v>-13704</v>
      </c>
    </row>
    <row r="70" spans="1:6" x14ac:dyDescent="0.25">
      <c r="A70" s="99">
        <v>67</v>
      </c>
      <c r="B70" s="99">
        <v>14060</v>
      </c>
      <c r="C70" s="99" t="s">
        <v>123</v>
      </c>
      <c r="D70" s="70">
        <v>4691</v>
      </c>
      <c r="E70" s="71">
        <v>16948.05</v>
      </c>
      <c r="F70" s="92">
        <f t="shared" si="1"/>
        <v>-12257.05</v>
      </c>
    </row>
    <row r="71" spans="1:6" x14ac:dyDescent="0.25">
      <c r="A71" s="99">
        <v>68</v>
      </c>
      <c r="B71" s="99">
        <v>14120</v>
      </c>
      <c r="C71" s="99" t="s">
        <v>122</v>
      </c>
      <c r="D71" s="70">
        <v>0</v>
      </c>
      <c r="E71" s="71">
        <v>1294</v>
      </c>
      <c r="F71" s="92">
        <f t="shared" si="1"/>
        <v>-1294</v>
      </c>
    </row>
    <row r="72" spans="1:6" x14ac:dyDescent="0.25">
      <c r="A72" s="99">
        <v>69</v>
      </c>
      <c r="B72" s="99">
        <v>14210</v>
      </c>
      <c r="C72" s="99" t="s">
        <v>67</v>
      </c>
      <c r="D72" s="70">
        <v>1150</v>
      </c>
      <c r="E72" s="71">
        <v>2100</v>
      </c>
      <c r="F72" s="92">
        <f t="shared" si="1"/>
        <v>-950</v>
      </c>
    </row>
    <row r="73" spans="1:6" x14ac:dyDescent="0.25">
      <c r="A73" s="99">
        <v>70</v>
      </c>
      <c r="B73" s="100">
        <v>14230</v>
      </c>
      <c r="C73" s="101" t="s">
        <v>68</v>
      </c>
      <c r="D73" s="71">
        <v>3354.3</v>
      </c>
      <c r="E73" s="71">
        <v>3743</v>
      </c>
      <c r="F73" s="92">
        <f t="shared" si="1"/>
        <v>-388.69999999999982</v>
      </c>
    </row>
    <row r="74" spans="1:6" x14ac:dyDescent="0.25">
      <c r="A74" s="99">
        <v>71</v>
      </c>
      <c r="B74" s="99">
        <v>14310</v>
      </c>
      <c r="C74" s="99" t="s">
        <v>124</v>
      </c>
      <c r="D74" s="70">
        <v>2594.6999999999998</v>
      </c>
      <c r="E74" s="71">
        <v>2468.21</v>
      </c>
      <c r="F74" s="92">
        <f t="shared" si="1"/>
        <v>126.48999999999978</v>
      </c>
    </row>
    <row r="75" spans="1:6" x14ac:dyDescent="0.25">
      <c r="A75" s="99">
        <v>72</v>
      </c>
      <c r="B75" s="100">
        <v>14410</v>
      </c>
      <c r="C75" s="101" t="s">
        <v>69</v>
      </c>
      <c r="D75" s="71">
        <v>0</v>
      </c>
      <c r="E75" s="71">
        <v>330.4</v>
      </c>
      <c r="F75" s="92">
        <f t="shared" si="1"/>
        <v>-330.4</v>
      </c>
    </row>
    <row r="76" spans="1:6" x14ac:dyDescent="0.25">
      <c r="A76" s="97"/>
      <c r="B76" s="97" t="s">
        <v>70</v>
      </c>
      <c r="C76" s="97" t="s">
        <v>71</v>
      </c>
      <c r="D76" s="98">
        <f>SUM(D18:D75)</f>
        <v>1302215.55</v>
      </c>
      <c r="E76" s="98">
        <f>SUM(E18:E75)</f>
        <v>1174063.3500000001</v>
      </c>
      <c r="F76" s="98">
        <f>SUM(F18:F75)</f>
        <v>128152.2</v>
      </c>
    </row>
    <row r="77" spans="1:6" x14ac:dyDescent="0.25">
      <c r="A77" s="99">
        <v>73</v>
      </c>
      <c r="B77" s="99">
        <v>13210</v>
      </c>
      <c r="C77" s="99" t="s">
        <v>72</v>
      </c>
      <c r="D77" s="70">
        <v>147129.54999999999</v>
      </c>
      <c r="E77" s="70">
        <v>113411.67</v>
      </c>
      <c r="F77" s="92">
        <f t="shared" ref="F77:F81" si="2">D77-E77</f>
        <v>33717.87999999999</v>
      </c>
    </row>
    <row r="78" spans="1:6" x14ac:dyDescent="0.25">
      <c r="A78" s="99">
        <v>74</v>
      </c>
      <c r="B78" s="99">
        <v>13220</v>
      </c>
      <c r="C78" s="101" t="s">
        <v>73</v>
      </c>
      <c r="D78" s="70">
        <v>14546.14</v>
      </c>
      <c r="E78" s="71">
        <v>10890.95</v>
      </c>
      <c r="F78" s="92">
        <f t="shared" si="2"/>
        <v>3655.1899999999987</v>
      </c>
    </row>
    <row r="79" spans="1:6" x14ac:dyDescent="0.25">
      <c r="A79" s="99">
        <v>75</v>
      </c>
      <c r="B79" s="99">
        <v>13230</v>
      </c>
      <c r="C79" s="99" t="s">
        <v>74</v>
      </c>
      <c r="D79" s="70">
        <v>45522.59</v>
      </c>
      <c r="E79" s="70">
        <v>55574.04</v>
      </c>
      <c r="F79" s="92">
        <f t="shared" si="2"/>
        <v>-10051.450000000004</v>
      </c>
    </row>
    <row r="80" spans="1:6" x14ac:dyDescent="0.25">
      <c r="A80" s="99">
        <v>76</v>
      </c>
      <c r="B80" s="100">
        <v>13250</v>
      </c>
      <c r="C80" s="101" t="s">
        <v>75</v>
      </c>
      <c r="D80" s="70">
        <v>2791.22</v>
      </c>
      <c r="E80" s="82">
        <v>3721.05</v>
      </c>
      <c r="F80" s="92">
        <f t="shared" si="2"/>
        <v>-929.83000000000038</v>
      </c>
    </row>
    <row r="81" spans="1:6" x14ac:dyDescent="0.25">
      <c r="A81" s="99">
        <v>77</v>
      </c>
      <c r="B81" s="100">
        <v>13260</v>
      </c>
      <c r="C81" s="101" t="s">
        <v>264</v>
      </c>
      <c r="D81" s="70">
        <v>2291.88</v>
      </c>
      <c r="E81" s="82">
        <v>0</v>
      </c>
      <c r="F81" s="92">
        <f t="shared" si="2"/>
        <v>2291.88</v>
      </c>
    </row>
    <row r="82" spans="1:6" x14ac:dyDescent="0.25">
      <c r="A82" s="103"/>
      <c r="B82" s="103" t="s">
        <v>76</v>
      </c>
      <c r="C82" s="103" t="s">
        <v>77</v>
      </c>
      <c r="D82" s="129">
        <f>SUM(D77:D81)</f>
        <v>212281.38</v>
      </c>
      <c r="E82" s="129">
        <f>SUM(E77:E81)</f>
        <v>183597.71</v>
      </c>
      <c r="F82" s="129">
        <f>SUM(F77:F80)</f>
        <v>26391.789999999986</v>
      </c>
    </row>
    <row r="83" spans="1:6" x14ac:dyDescent="0.25">
      <c r="A83" s="91">
        <v>72</v>
      </c>
      <c r="B83" s="91">
        <v>21110</v>
      </c>
      <c r="C83" s="91" t="s">
        <v>145</v>
      </c>
      <c r="D83" s="70">
        <v>1700</v>
      </c>
      <c r="E83" s="83">
        <v>500</v>
      </c>
      <c r="F83" s="92">
        <f t="shared" ref="F83:F85" si="3">D83-E83</f>
        <v>1200</v>
      </c>
    </row>
    <row r="84" spans="1:6" x14ac:dyDescent="0.25">
      <c r="A84" s="91">
        <v>73</v>
      </c>
      <c r="B84" s="91">
        <v>21200</v>
      </c>
      <c r="C84" s="91" t="s">
        <v>78</v>
      </c>
      <c r="D84" s="70">
        <v>87933.62</v>
      </c>
      <c r="E84" s="70">
        <v>222522.35</v>
      </c>
      <c r="F84" s="92">
        <f t="shared" si="3"/>
        <v>-134588.73000000001</v>
      </c>
    </row>
    <row r="85" spans="1:6" x14ac:dyDescent="0.25">
      <c r="A85" s="91">
        <v>74</v>
      </c>
      <c r="B85" s="91">
        <v>22202</v>
      </c>
      <c r="C85" s="91" t="s">
        <v>125</v>
      </c>
      <c r="D85" s="70">
        <v>255604.43</v>
      </c>
      <c r="E85" s="70">
        <v>0</v>
      </c>
      <c r="F85" s="92">
        <f t="shared" si="3"/>
        <v>255604.43</v>
      </c>
    </row>
    <row r="86" spans="1:6" x14ac:dyDescent="0.25">
      <c r="A86" s="97"/>
      <c r="B86" s="97" t="s">
        <v>79</v>
      </c>
      <c r="C86" s="97" t="s">
        <v>80</v>
      </c>
      <c r="D86" s="98">
        <f>SUM(D83:D85)</f>
        <v>345238.05</v>
      </c>
      <c r="E86" s="98">
        <f>SUM(E83:E85)</f>
        <v>223022.35</v>
      </c>
      <c r="F86" s="98">
        <f>SUM(F83:F85)</f>
        <v>122215.69999999998</v>
      </c>
    </row>
    <row r="87" spans="1:6" x14ac:dyDescent="0.25">
      <c r="A87" s="104">
        <v>75</v>
      </c>
      <c r="B87" s="104">
        <v>31110</v>
      </c>
      <c r="C87" s="91" t="s">
        <v>156</v>
      </c>
      <c r="D87" s="72">
        <v>250000</v>
      </c>
      <c r="E87" s="72">
        <v>0</v>
      </c>
      <c r="F87" s="92">
        <f t="shared" ref="F87:F107" si="4">D87-E87</f>
        <v>250000</v>
      </c>
    </row>
    <row r="88" spans="1:6" x14ac:dyDescent="0.25">
      <c r="A88" s="104">
        <v>76</v>
      </c>
      <c r="B88" s="104">
        <v>31120</v>
      </c>
      <c r="C88" s="91" t="s">
        <v>81</v>
      </c>
      <c r="D88" s="72"/>
      <c r="E88" s="72">
        <v>127757</v>
      </c>
      <c r="F88" s="92">
        <f t="shared" si="4"/>
        <v>-127757</v>
      </c>
    </row>
    <row r="89" spans="1:6" x14ac:dyDescent="0.25">
      <c r="A89" s="104">
        <v>77</v>
      </c>
      <c r="B89" s="104">
        <v>31121</v>
      </c>
      <c r="C89" s="91" t="s">
        <v>82</v>
      </c>
      <c r="D89" s="72">
        <v>73859.539999999994</v>
      </c>
      <c r="E89" s="72">
        <v>14312.34</v>
      </c>
      <c r="F89" s="92">
        <f t="shared" si="4"/>
        <v>59547.199999999997</v>
      </c>
    </row>
    <row r="90" spans="1:6" x14ac:dyDescent="0.25">
      <c r="A90" s="104">
        <v>78</v>
      </c>
      <c r="B90" s="104">
        <v>31122</v>
      </c>
      <c r="C90" s="91" t="s">
        <v>194</v>
      </c>
      <c r="D90" s="72">
        <v>9890</v>
      </c>
      <c r="E90" s="72"/>
      <c r="F90" s="92">
        <f t="shared" si="4"/>
        <v>9890</v>
      </c>
    </row>
    <row r="91" spans="1:6" x14ac:dyDescent="0.25">
      <c r="A91" s="104">
        <v>79</v>
      </c>
      <c r="B91" s="89">
        <v>31123</v>
      </c>
      <c r="C91" s="86" t="s">
        <v>186</v>
      </c>
      <c r="D91" s="72">
        <v>0</v>
      </c>
      <c r="E91" s="72">
        <v>3473</v>
      </c>
      <c r="F91" s="92">
        <f t="shared" si="4"/>
        <v>-3473</v>
      </c>
    </row>
    <row r="92" spans="1:6" x14ac:dyDescent="0.25">
      <c r="A92" s="104">
        <v>80</v>
      </c>
      <c r="B92" s="89">
        <v>31124</v>
      </c>
      <c r="C92" s="88" t="s">
        <v>187</v>
      </c>
      <c r="D92" s="72">
        <v>0</v>
      </c>
      <c r="E92" s="72">
        <v>0</v>
      </c>
      <c r="F92" s="92">
        <f t="shared" si="4"/>
        <v>0</v>
      </c>
    </row>
    <row r="93" spans="1:6" x14ac:dyDescent="0.25">
      <c r="A93" s="130">
        <v>81</v>
      </c>
      <c r="B93" s="89">
        <v>31125</v>
      </c>
      <c r="C93" s="88" t="s">
        <v>195</v>
      </c>
      <c r="D93" s="72">
        <v>30000</v>
      </c>
      <c r="E93" s="72">
        <v>0</v>
      </c>
      <c r="F93" s="92">
        <f t="shared" si="4"/>
        <v>30000</v>
      </c>
    </row>
    <row r="94" spans="1:6" x14ac:dyDescent="0.25">
      <c r="A94" s="130">
        <v>82</v>
      </c>
      <c r="B94" s="89">
        <v>31129</v>
      </c>
      <c r="C94" s="88" t="s">
        <v>188</v>
      </c>
      <c r="D94" s="72">
        <v>0</v>
      </c>
      <c r="E94" s="72">
        <v>0</v>
      </c>
      <c r="F94" s="92">
        <f t="shared" si="4"/>
        <v>0</v>
      </c>
    </row>
    <row r="95" spans="1:6" x14ac:dyDescent="0.25">
      <c r="A95" s="104">
        <v>83</v>
      </c>
      <c r="B95" s="91">
        <v>31230</v>
      </c>
      <c r="C95" s="91" t="s">
        <v>83</v>
      </c>
      <c r="D95" s="70">
        <v>1731459.03</v>
      </c>
      <c r="E95" s="72">
        <v>1676744.17</v>
      </c>
      <c r="F95" s="92">
        <f t="shared" si="4"/>
        <v>54714.860000000102</v>
      </c>
    </row>
    <row r="96" spans="1:6" x14ac:dyDescent="0.25">
      <c r="A96" s="104">
        <v>84</v>
      </c>
      <c r="B96" s="91">
        <v>31240</v>
      </c>
      <c r="C96" s="91" t="s">
        <v>126</v>
      </c>
      <c r="D96" s="70">
        <v>75854.09</v>
      </c>
      <c r="E96" s="72">
        <v>150000</v>
      </c>
      <c r="F96" s="92">
        <f t="shared" si="4"/>
        <v>-74145.91</v>
      </c>
    </row>
    <row r="97" spans="1:6" x14ac:dyDescent="0.25">
      <c r="A97" s="104">
        <v>85</v>
      </c>
      <c r="B97" s="91">
        <v>31250</v>
      </c>
      <c r="C97" s="91" t="s">
        <v>84</v>
      </c>
      <c r="D97" s="70">
        <v>211753</v>
      </c>
      <c r="E97" s="72">
        <v>76928.98</v>
      </c>
      <c r="F97" s="92">
        <f t="shared" si="4"/>
        <v>134824.02000000002</v>
      </c>
    </row>
    <row r="98" spans="1:6" x14ac:dyDescent="0.25">
      <c r="A98" s="104">
        <v>86</v>
      </c>
      <c r="B98" s="102">
        <v>31260</v>
      </c>
      <c r="C98" s="105" t="s">
        <v>127</v>
      </c>
      <c r="D98" s="71">
        <v>400869</v>
      </c>
      <c r="E98" s="72">
        <v>27452.5</v>
      </c>
      <c r="F98" s="92">
        <f t="shared" si="4"/>
        <v>373416.5</v>
      </c>
    </row>
    <row r="99" spans="1:6" x14ac:dyDescent="0.25">
      <c r="A99" s="104">
        <v>87</v>
      </c>
      <c r="B99" s="102">
        <v>31270</v>
      </c>
      <c r="C99" s="105" t="s">
        <v>146</v>
      </c>
      <c r="D99" s="71">
        <v>0</v>
      </c>
      <c r="E99" s="72">
        <v>13268.6</v>
      </c>
      <c r="F99" s="92">
        <f t="shared" si="4"/>
        <v>-13268.6</v>
      </c>
    </row>
    <row r="100" spans="1:6" x14ac:dyDescent="0.25">
      <c r="A100" s="104">
        <v>88</v>
      </c>
      <c r="B100" s="102">
        <v>31510</v>
      </c>
      <c r="C100" s="105" t="s">
        <v>147</v>
      </c>
      <c r="D100" s="71">
        <v>70000</v>
      </c>
      <c r="E100" s="72">
        <v>70000</v>
      </c>
      <c r="F100" s="92">
        <f t="shared" si="4"/>
        <v>0</v>
      </c>
    </row>
    <row r="101" spans="1:6" x14ac:dyDescent="0.25">
      <c r="A101" s="104">
        <v>89</v>
      </c>
      <c r="B101" s="89">
        <v>31520</v>
      </c>
      <c r="C101" s="86" t="s">
        <v>189</v>
      </c>
      <c r="D101" s="71">
        <v>0</v>
      </c>
      <c r="E101" s="72">
        <v>0</v>
      </c>
      <c r="F101" s="92">
        <f t="shared" si="4"/>
        <v>0</v>
      </c>
    </row>
    <row r="102" spans="1:6" x14ac:dyDescent="0.25">
      <c r="A102" s="104">
        <v>90</v>
      </c>
      <c r="B102" s="89">
        <v>31660</v>
      </c>
      <c r="C102" s="86" t="s">
        <v>190</v>
      </c>
      <c r="D102" s="71">
        <v>39850</v>
      </c>
      <c r="E102" s="72">
        <v>0</v>
      </c>
      <c r="F102" s="92">
        <f t="shared" si="4"/>
        <v>39850</v>
      </c>
    </row>
    <row r="103" spans="1:6" x14ac:dyDescent="0.25">
      <c r="A103" s="104">
        <v>91</v>
      </c>
      <c r="B103" s="89">
        <v>31690</v>
      </c>
      <c r="C103" s="86" t="s">
        <v>191</v>
      </c>
      <c r="D103" s="71">
        <v>35025</v>
      </c>
      <c r="E103" s="72">
        <v>0</v>
      </c>
      <c r="F103" s="92">
        <f t="shared" si="4"/>
        <v>35025</v>
      </c>
    </row>
    <row r="104" spans="1:6" x14ac:dyDescent="0.25">
      <c r="A104" s="104">
        <v>92</v>
      </c>
      <c r="B104" s="102">
        <v>32110</v>
      </c>
      <c r="C104" s="105" t="s">
        <v>128</v>
      </c>
      <c r="D104" s="71">
        <v>300000</v>
      </c>
      <c r="E104" s="72">
        <v>0</v>
      </c>
      <c r="F104" s="92">
        <f t="shared" si="4"/>
        <v>300000</v>
      </c>
    </row>
    <row r="105" spans="1:6" x14ac:dyDescent="0.25">
      <c r="A105" s="104">
        <v>93</v>
      </c>
      <c r="B105" s="102">
        <v>32111</v>
      </c>
      <c r="C105" s="105" t="s">
        <v>157</v>
      </c>
      <c r="D105" s="71">
        <v>11542.64</v>
      </c>
      <c r="E105" s="70">
        <v>68828.52</v>
      </c>
      <c r="F105" s="92">
        <f t="shared" si="4"/>
        <v>-57285.880000000005</v>
      </c>
    </row>
    <row r="106" spans="1:6" x14ac:dyDescent="0.25">
      <c r="A106" s="104">
        <v>94</v>
      </c>
      <c r="B106" s="102">
        <v>32120</v>
      </c>
      <c r="C106" s="105" t="s">
        <v>148</v>
      </c>
      <c r="D106" s="71">
        <v>62557.99</v>
      </c>
      <c r="E106" s="70">
        <v>33174</v>
      </c>
      <c r="F106" s="92">
        <f t="shared" si="4"/>
        <v>29383.989999999998</v>
      </c>
    </row>
    <row r="107" spans="1:6" x14ac:dyDescent="0.25">
      <c r="A107" s="104">
        <v>95</v>
      </c>
      <c r="B107" s="102">
        <v>34000</v>
      </c>
      <c r="C107" s="105" t="s">
        <v>158</v>
      </c>
      <c r="D107" s="71">
        <v>152494.68</v>
      </c>
      <c r="E107" s="70">
        <v>57558.6</v>
      </c>
      <c r="F107" s="92">
        <f t="shared" si="4"/>
        <v>94936.079999999987</v>
      </c>
    </row>
    <row r="108" spans="1:6" x14ac:dyDescent="0.25">
      <c r="A108" s="97"/>
      <c r="B108" s="97" t="s">
        <v>85</v>
      </c>
      <c r="C108" s="97" t="s">
        <v>86</v>
      </c>
      <c r="D108" s="98">
        <f>SUM(D87:D107)</f>
        <v>3455154.9700000007</v>
      </c>
      <c r="E108" s="98">
        <f>SUM(E87:E107)</f>
        <v>2319497.71</v>
      </c>
      <c r="F108" s="98">
        <f>SUM(F87:F107)</f>
        <v>1135657.2600000002</v>
      </c>
    </row>
    <row r="109" spans="1:6" x14ac:dyDescent="0.25">
      <c r="A109" s="106" t="s">
        <v>87</v>
      </c>
      <c r="B109" s="107"/>
      <c r="C109" s="108"/>
      <c r="D109" s="109">
        <f>D17+D76+D82+D86+D108</f>
        <v>11440665.960000001</v>
      </c>
      <c r="E109" s="109">
        <f>E17+E76+E82+E86+E108</f>
        <v>9384532.0199999996</v>
      </c>
      <c r="F109" s="109">
        <f>F17+F76+F82+F86+F108</f>
        <v>2053842.0600000005</v>
      </c>
    </row>
  </sheetData>
  <mergeCells count="1">
    <mergeCell ref="A1:F1"/>
  </mergeCells>
  <pageMargins left="0.45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Tabela 2. Buxheti janar-shtator</vt:lpstr>
      <vt:lpstr>Tab.3.Te hyrat vetanake </vt:lpstr>
      <vt:lpstr>Tab.3.1 THvetanake sipas muajve</vt:lpstr>
      <vt:lpstr>Tab.4. Shpenzimet buxhetore</vt:lpstr>
      <vt:lpstr>Tab.4.1. Shpen.janar-shtator</vt:lpstr>
      <vt:lpstr>5.Shp.sipas kodeve ekonomike</vt:lpstr>
      <vt:lpstr>'5.Shp.sipas kodeve ekonomike'!Print_Area</vt:lpstr>
      <vt:lpstr>'Tab.4. Shpenzimet buxhetore'!Print_Area</vt:lpstr>
      <vt:lpstr>'Tab.4.1. Shpen.janar-shtator'!Print_Area</vt:lpstr>
      <vt:lpstr>'Tabela 2. Buxheti janar-shtator'!Print_Area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Melihate Behramaj</cp:lastModifiedBy>
  <cp:lastPrinted>2024-10-02T07:16:30Z</cp:lastPrinted>
  <dcterms:created xsi:type="dcterms:W3CDTF">2023-04-01T12:46:53Z</dcterms:created>
  <dcterms:modified xsi:type="dcterms:W3CDTF">2024-10-10T14:08:22Z</dcterms:modified>
</cp:coreProperties>
</file>