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3040" windowHeight="8805" firstSheet="6" activeTab="8"/>
  </bookViews>
  <sheets>
    <sheet name="Tabela 1." sheetId="1" r:id="rId1"/>
    <sheet name="Tabela 3." sheetId="10" r:id="rId2"/>
    <sheet name="Tabela 6." sheetId="2" r:id="rId3"/>
    <sheet name="Tabela 8." sheetId="6" r:id="rId4"/>
    <sheet name="Tabela 9." sheetId="14" r:id="rId5"/>
    <sheet name="Tabela 10." sheetId="15" r:id="rId6"/>
    <sheet name="Projektet 2025" sheetId="11" r:id="rId7"/>
    <sheet name="Projektet 2026 " sheetId="13" r:id="rId8"/>
    <sheet name="Projektet 2027" sheetId="5" r:id="rId9"/>
  </sheets>
  <definedNames>
    <definedName name="_xlnm.Print_Area" localSheetId="6">'Projektet 2025'!$A$1:$E$64</definedName>
    <definedName name="_xlnm.Print_Area" localSheetId="4">'Tabela 9.'!$A$1:$G$22</definedName>
  </definedNames>
  <calcPr calcId="125725"/>
</workbook>
</file>

<file path=xl/calcChain.xml><?xml version="1.0" encoding="utf-8"?>
<calcChain xmlns="http://schemas.openxmlformats.org/spreadsheetml/2006/main">
  <c r="G22" i="15"/>
  <c r="F22"/>
  <c r="E22"/>
  <c r="D22"/>
  <c r="C22"/>
  <c r="G21"/>
  <c r="G20"/>
  <c r="G19"/>
  <c r="G18"/>
  <c r="G17"/>
  <c r="G16"/>
  <c r="G15"/>
  <c r="G14"/>
  <c r="G13"/>
  <c r="G12"/>
  <c r="G11"/>
  <c r="G10"/>
  <c r="G9"/>
  <c r="G8"/>
  <c r="G7"/>
  <c r="G6"/>
  <c r="G5"/>
  <c r="G21" i="14"/>
  <c r="G20"/>
  <c r="G19"/>
  <c r="G18"/>
  <c r="G17"/>
  <c r="G16"/>
  <c r="G15"/>
  <c r="G14"/>
  <c r="G13"/>
  <c r="G12"/>
  <c r="G11"/>
  <c r="G10"/>
  <c r="G22" s="1"/>
  <c r="G9"/>
  <c r="G8"/>
  <c r="G7"/>
  <c r="G6"/>
  <c r="G5"/>
  <c r="F22"/>
  <c r="E22"/>
  <c r="D22"/>
  <c r="C22"/>
  <c r="B10"/>
  <c r="B21"/>
  <c r="B12"/>
  <c r="B17"/>
  <c r="B10" i="6"/>
  <c r="B17"/>
  <c r="B21"/>
  <c r="G19"/>
  <c r="D10" i="15"/>
  <c r="C11"/>
  <c r="D47" i="5"/>
  <c r="E65"/>
  <c r="D65"/>
  <c r="C64"/>
  <c r="C65" s="1"/>
  <c r="C66" i="13"/>
  <c r="E56"/>
  <c r="D56"/>
  <c r="C55"/>
  <c r="C56" s="1"/>
  <c r="C17" i="14"/>
  <c r="C11"/>
  <c r="C9"/>
  <c r="I21" s="1"/>
  <c r="C17" i="6"/>
  <c r="E8" i="2"/>
  <c r="E37" i="10"/>
  <c r="D37"/>
  <c r="D4"/>
  <c r="E33"/>
  <c r="D33"/>
  <c r="C33"/>
  <c r="C37"/>
  <c r="B22" i="14" l="1"/>
  <c r="B22" i="15"/>
  <c r="C47" i="5" l="1"/>
  <c r="C68"/>
  <c r="C70" s="1"/>
  <c r="C66"/>
  <c r="C67" s="1"/>
  <c r="C60"/>
  <c r="C59"/>
  <c r="C54"/>
  <c r="C53"/>
  <c r="C52"/>
  <c r="C49"/>
  <c r="C44"/>
  <c r="C43"/>
  <c r="C42"/>
  <c r="C37"/>
  <c r="C34"/>
  <c r="C33"/>
  <c r="C31"/>
  <c r="C30"/>
  <c r="C29"/>
  <c r="C28"/>
  <c r="C27"/>
  <c r="C26"/>
  <c r="C23"/>
  <c r="C22"/>
  <c r="C21"/>
  <c r="C19"/>
  <c r="C18"/>
  <c r="C17"/>
  <c r="C16"/>
  <c r="C15"/>
  <c r="C14"/>
  <c r="C12"/>
  <c r="C11"/>
  <c r="C10"/>
  <c r="C9"/>
  <c r="C8"/>
  <c r="C7"/>
  <c r="C6"/>
  <c r="C5"/>
  <c r="C4"/>
  <c r="D34" i="13"/>
  <c r="C3" i="5"/>
  <c r="D6"/>
  <c r="D10"/>
  <c r="D13"/>
  <c r="C13" s="1"/>
  <c r="D16"/>
  <c r="D20"/>
  <c r="C20" s="1"/>
  <c r="D24"/>
  <c r="C24" s="1"/>
  <c r="D25"/>
  <c r="C25" s="1"/>
  <c r="E35"/>
  <c r="E71" s="1"/>
  <c r="C36"/>
  <c r="D40"/>
  <c r="E40"/>
  <c r="E51"/>
  <c r="D55"/>
  <c r="E55"/>
  <c r="C58"/>
  <c r="D58"/>
  <c r="E58"/>
  <c r="D63"/>
  <c r="E63"/>
  <c r="D67"/>
  <c r="E67"/>
  <c r="D70"/>
  <c r="E70"/>
  <c r="C63" l="1"/>
  <c r="C40"/>
  <c r="C55"/>
  <c r="C51"/>
  <c r="C71" s="1"/>
  <c r="D51"/>
  <c r="C35"/>
  <c r="D35"/>
  <c r="D71" s="1"/>
  <c r="E65" i="13" l="1"/>
  <c r="D65"/>
  <c r="C63"/>
  <c r="E58"/>
  <c r="D58"/>
  <c r="C57"/>
  <c r="E54"/>
  <c r="D54"/>
  <c r="C52"/>
  <c r="C51"/>
  <c r="E50"/>
  <c r="D50"/>
  <c r="E46"/>
  <c r="D46"/>
  <c r="C35"/>
  <c r="C34"/>
  <c r="E40"/>
  <c r="E31"/>
  <c r="D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E63" i="11" l="1"/>
  <c r="D63"/>
  <c r="E60"/>
  <c r="D60"/>
  <c r="C59"/>
  <c r="C60" s="1"/>
  <c r="C57"/>
  <c r="C53"/>
  <c r="C51"/>
  <c r="C50"/>
  <c r="C49"/>
  <c r="C46"/>
  <c r="E42"/>
  <c r="D42"/>
  <c r="C41"/>
  <c r="C40"/>
  <c r="C39"/>
  <c r="C36"/>
  <c r="C35"/>
  <c r="C34"/>
  <c r="E32"/>
  <c r="D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63" l="1"/>
  <c r="C9" i="6" l="1"/>
  <c r="C65" i="13"/>
  <c r="C58"/>
  <c r="C49"/>
  <c r="C47"/>
  <c r="C44"/>
  <c r="C46" s="1"/>
  <c r="E43"/>
  <c r="E66" s="1"/>
  <c r="D43"/>
  <c r="C43"/>
  <c r="D33"/>
  <c r="D40" s="1"/>
  <c r="D17" i="10"/>
  <c r="C17"/>
  <c r="E10"/>
  <c r="D10"/>
  <c r="C10"/>
  <c r="E8"/>
  <c r="D8"/>
  <c r="C8"/>
  <c r="E5"/>
  <c r="D5"/>
  <c r="C5"/>
  <c r="E3"/>
  <c r="D3"/>
  <c r="C3"/>
  <c r="C33" i="13" l="1"/>
  <c r="C40" s="1"/>
  <c r="D66"/>
  <c r="C28" i="10"/>
  <c r="C38" s="1"/>
  <c r="C50" i="13"/>
  <c r="C54"/>
  <c r="C31"/>
  <c r="C67" s="1"/>
  <c r="E17" i="10"/>
  <c r="E28" s="1"/>
  <c r="E38" s="1"/>
  <c r="D28"/>
  <c r="D38" s="1"/>
  <c r="E58" i="11"/>
  <c r="D58"/>
  <c r="C58"/>
  <c r="E56"/>
  <c r="D56"/>
  <c r="C56"/>
  <c r="E52"/>
  <c r="D52"/>
  <c r="C52"/>
  <c r="E48"/>
  <c r="E64" s="1"/>
  <c r="D48"/>
  <c r="D64" s="1"/>
  <c r="C48"/>
  <c r="E45"/>
  <c r="D45"/>
  <c r="C45"/>
  <c r="C42" l="1"/>
  <c r="C64" s="1"/>
  <c r="C32"/>
  <c r="G20" i="6" l="1"/>
  <c r="G5"/>
  <c r="G14"/>
  <c r="G10"/>
  <c r="G11"/>
  <c r="G18"/>
  <c r="B22"/>
  <c r="G7"/>
  <c r="F22"/>
  <c r="G16"/>
  <c r="G15"/>
  <c r="G13"/>
  <c r="G12"/>
  <c r="G9"/>
  <c r="G8"/>
  <c r="G6"/>
  <c r="E22" l="1"/>
  <c r="D22"/>
  <c r="C22"/>
  <c r="G21"/>
  <c r="G17"/>
  <c r="G4" i="2"/>
  <c r="F4"/>
  <c r="E4"/>
  <c r="D4"/>
  <c r="G8"/>
  <c r="G7" s="1"/>
  <c r="F8"/>
  <c r="F7" s="1"/>
  <c r="E7"/>
  <c r="D8"/>
  <c r="D7" s="1"/>
  <c r="E8" i="1"/>
  <c r="D8"/>
  <c r="C8"/>
  <c r="B8"/>
  <c r="G22" i="6" l="1"/>
</calcChain>
</file>

<file path=xl/sharedStrings.xml><?xml version="1.0" encoding="utf-8"?>
<sst xmlns="http://schemas.openxmlformats.org/spreadsheetml/2006/main" count="392" uniqueCount="239">
  <si>
    <t>Vlerësimi 2026</t>
  </si>
  <si>
    <t>Granti i përgjithshëm</t>
  </si>
  <si>
    <t>Granti specifik i arsimit</t>
  </si>
  <si>
    <t>Granti i shëndetësisë</t>
  </si>
  <si>
    <t>Të  hyrat vetanake</t>
  </si>
  <si>
    <t>Financimi për shërbimet rezidenciale</t>
  </si>
  <si>
    <t xml:space="preserve"> Totali :</t>
  </si>
  <si>
    <t>Përshkrimi</t>
  </si>
  <si>
    <t xml:space="preserve">TË HYRAT TOTALE KOMUNALE  </t>
  </si>
  <si>
    <t xml:space="preserve"> Të hyrat vetanake </t>
  </si>
  <si>
    <t xml:space="preserve">SHPENZIMET TOTALE KOMUNALE </t>
  </si>
  <si>
    <r>
      <t xml:space="preserve"> </t>
    </r>
    <r>
      <rPr>
        <b/>
        <sz val="11"/>
        <color theme="1"/>
        <rFont val="Times New Roman"/>
        <family val="1"/>
      </rPr>
      <t xml:space="preserve">Shpenzimet rrjedhëse </t>
    </r>
  </si>
  <si>
    <t>Pagat dhe meditjet</t>
  </si>
  <si>
    <t xml:space="preserve"> Mallrat dhe  shërbim</t>
  </si>
  <si>
    <t>Shërbime komunale</t>
  </si>
  <si>
    <t>Subvencionet</t>
  </si>
  <si>
    <r>
      <t xml:space="preserve"> </t>
    </r>
    <r>
      <rPr>
        <b/>
        <sz val="11"/>
        <color theme="1"/>
        <rFont val="Times New Roman"/>
        <family val="1"/>
      </rPr>
      <t xml:space="preserve">Shpenzimet Kapitale </t>
    </r>
  </si>
  <si>
    <t>Grantet dhe transferet  qeveritare</t>
  </si>
  <si>
    <t xml:space="preserve">Programet </t>
  </si>
  <si>
    <t xml:space="preserve">Paga/Mëditje </t>
  </si>
  <si>
    <t>Mallra/Shërbime</t>
  </si>
  <si>
    <t>Komunali</t>
  </si>
  <si>
    <t>Subvencione</t>
  </si>
  <si>
    <t>Investime Kapitale</t>
  </si>
  <si>
    <t>Gjithsej</t>
  </si>
  <si>
    <t>Zyra e Kryetarit</t>
  </si>
  <si>
    <t>Zyra e Kuvendit Komunal</t>
  </si>
  <si>
    <t>Administrata dhe Personeli</t>
  </si>
  <si>
    <t>Inspektimet</t>
  </si>
  <si>
    <t>Buxheti dhe financat</t>
  </si>
  <si>
    <t>Infrastruktura Publike</t>
  </si>
  <si>
    <t>Zjarrfikësit dhe Inspektimet</t>
  </si>
  <si>
    <t>Zyra Komunale për Komunitete</t>
  </si>
  <si>
    <t>Bujqësi, Pylltari dhe Zhvillim Rural</t>
  </si>
  <si>
    <t xml:space="preserve">Kadastra dhe Gjeodezia </t>
  </si>
  <si>
    <t>Planifikimi urban dhe mjedisi</t>
  </si>
  <si>
    <t>Shëndetësia</t>
  </si>
  <si>
    <t>Shërbimet sociale</t>
  </si>
  <si>
    <t>Kultura, rinia dhe sporti</t>
  </si>
  <si>
    <t>Arsimi dhe shkenca</t>
  </si>
  <si>
    <t xml:space="preserve">   Gjithsej</t>
  </si>
  <si>
    <t>Çështjet gjinore</t>
  </si>
  <si>
    <t>Tabela 6. Korniza Buxhetore Komunale, në euro</t>
  </si>
  <si>
    <t>Totali</t>
  </si>
  <si>
    <t>21</t>
  </si>
  <si>
    <t>Ndërtimi i rrugeve (Trotuare) dhe infrastruktures nentokesore në Zajmë-Deiq</t>
  </si>
  <si>
    <t xml:space="preserve">Ndertimi i rrugëve dhe ures në Budisalcë-Rudice </t>
  </si>
  <si>
    <t>Ndërtimi i kanalizimit në Shtupel-Kërrnicë-Binxhe-Grapce</t>
  </si>
  <si>
    <t>Ndërtimi i rrjetit te ujësjellësit në Komunen e Klinës</t>
  </si>
  <si>
    <t xml:space="preserve">Bashkëfinancim me donatorë </t>
  </si>
  <si>
    <t>Ndërtimi i liqenit akumulues për furnizim me ujë të pijes</t>
  </si>
  <si>
    <t>Rregullimi i shtratit te lumit Drini i Bardhë</t>
  </si>
  <si>
    <t>Rregullimi i shtratit te lumit Klina</t>
  </si>
  <si>
    <t>Ndertimi shtigjeve te ecjes dhe infrastrukture rrugore ne Gryken e Jarines-Pogragjë</t>
  </si>
  <si>
    <t>Ndërtimi i rrugeve e infrastruktures nentokesore ne Perqeve</t>
  </si>
  <si>
    <t>Ndertimi i rrugëve dhe infrastruktures nentokesore Zllakuqan-Pataqan-Berkove</t>
  </si>
  <si>
    <t>Asfaltimi i rrugëve dhe infrastruktures nentokesore Krusheve e Vogel</t>
  </si>
  <si>
    <t>Studimi i fisibilitetit per ndertimin e ngrohjes qendrore ne qytetin e Klines</t>
  </si>
  <si>
    <t>Ndertimi i rrugëve dhe infrastruktures nentokesore ne Poterqe-Dugajeve-Drenovce</t>
  </si>
  <si>
    <t>Urbanizmi</t>
  </si>
  <si>
    <t xml:space="preserve">Ndërtimi i kanaleve te ujitjes </t>
  </si>
  <si>
    <t>Shtrimi i rrugëve fushore me zhavor dhe pastrimi i rrjedhave ujore</t>
  </si>
  <si>
    <t>Furnizim me makanizem bujqesor per fermere</t>
  </si>
  <si>
    <t>Ndertimi i serave</t>
  </si>
  <si>
    <t>Bujqesia</t>
  </si>
  <si>
    <t>Mirëmbajtja e drunjëve dekorativ në rrugët e qytetit</t>
  </si>
  <si>
    <t> Mallra e shërbime</t>
  </si>
  <si>
    <t>Zgjerimi i sipërfaqeve të gjelbruara (Parqeve)</t>
  </si>
  <si>
    <t>Zgjerimi i rrjetit të ndriçimit publik</t>
  </si>
  <si>
    <t>Mirëmbajtja e rrjetit të kanalizimit</t>
  </si>
  <si>
    <t>Mirëmbajtja dhe zgjerimi i rrjetit te Kamerave te qytetit</t>
  </si>
  <si>
    <t>Ndërtimi i impianteve për trajtimin e ujrave të zeza</t>
  </si>
  <si>
    <t>Riparimi i kanalizimit ne Komunen e Klines</t>
  </si>
  <si>
    <t>Ndërtimi i rrethojave të vorrezave në Komunën e Klinës dhe mirëmbajtja e tyre</t>
  </si>
  <si>
    <t xml:space="preserve">Mirëmbajtja e rrugëve </t>
  </si>
  <si>
    <t>Infrastruktura  rrugore</t>
  </si>
  <si>
    <t>Furnizim me pajisje mjekësore</t>
  </si>
  <si>
    <t>Ndërtimi i shtëpisë për përsona të moshuar</t>
  </si>
  <si>
    <t>Shendetësia</t>
  </si>
  <si>
    <t>Shenjëzimi horizontal dhe vertikal i rrugëve</t>
  </si>
  <si>
    <t>Rrënimi i objekteve te vjetra dhe ndërtimeve pa leje</t>
  </si>
  <si>
    <t>Inspeksioni</t>
  </si>
  <si>
    <t>Ndërtimi dhe renovimi i objekteve komunale</t>
  </si>
  <si>
    <t>Blerja e veturave zyrtare</t>
  </si>
  <si>
    <t>Zhvillimi i softverit për menagjim të autoparkut</t>
  </si>
  <si>
    <t>Digjitalizimi i lëndës arkivore</t>
  </si>
  <si>
    <t>Administrata</t>
  </si>
  <si>
    <t>Kultura</t>
  </si>
  <si>
    <t>Furnizim me inventar ne shkolla</t>
  </si>
  <si>
    <t>Arsimi</t>
  </si>
  <si>
    <t>Totali :</t>
  </si>
  <si>
    <t>Projektet me prioritet për vitin  2025</t>
  </si>
  <si>
    <t>Ndertimi i rrugëve dhe ures në Budisalcë-Rudice</t>
  </si>
  <si>
    <t>Ndertimi i parkut industrial per Kline</t>
  </si>
  <si>
    <t>Ndërtimi i kanalit kullues të ujit nga Gryka e Jarinës - Dersnik -Arbëri</t>
  </si>
  <si>
    <t>Mallra e sherbime</t>
  </si>
  <si>
    <t>Zgjerimi i rrjetit te ndriçimit publik</t>
  </si>
  <si>
    <t>Mirëmbajtja e  rrjetit te Kamerave te qytetit</t>
  </si>
  <si>
    <t>Infrastruktura rrugore</t>
  </si>
  <si>
    <t>Mallera e sherbime</t>
  </si>
  <si>
    <t>Ndërtimi dhe renovimi i objekteve shëndetësore</t>
  </si>
  <si>
    <t>Ngritja e serave me participim</t>
  </si>
  <si>
    <t>Furnizim me pemë arrore me participim</t>
  </si>
  <si>
    <t>Fondi emergjent</t>
  </si>
  <si>
    <t>Projektet me prioritet për vitin  2026</t>
  </si>
  <si>
    <t>Rregullimi i shtratit te lumit Lumëbardhi i Pejes</t>
  </si>
  <si>
    <t>Ndertimi shtigjeve te ecjes dhe infrastrukture rrugore ne Gryken e Jarines-Pogragje</t>
  </si>
  <si>
    <t>Zgjerimi i sipërfaqeve të gjelbruara</t>
  </si>
  <si>
    <t>Furnizim me fidane te pemëve te imëta:mjedër,dredhëza dhe manaferrë</t>
  </si>
  <si>
    <t xml:space="preserve">Ndërtimi I kanaleve te ujitjes </t>
  </si>
  <si>
    <t>Mallëra dhe sherbime</t>
  </si>
  <si>
    <t>Kodet</t>
  </si>
  <si>
    <t>BURIMET E  TË  HYRAVE</t>
  </si>
  <si>
    <t xml:space="preserve"> Planifikimi - për vitin 2025</t>
  </si>
  <si>
    <t>1)</t>
  </si>
  <si>
    <t>Drejtoria e Urbanizmit</t>
  </si>
  <si>
    <t>Lejet për ndërtim</t>
  </si>
  <si>
    <t>3)</t>
  </si>
  <si>
    <t>Drejtoria e Inspekcionit</t>
  </si>
  <si>
    <t>Denimet mandatore</t>
  </si>
  <si>
    <t>Komisioni inspektues</t>
  </si>
  <si>
    <t>5)</t>
  </si>
  <si>
    <t>Kadastra</t>
  </si>
  <si>
    <t>Të hyrat nga shërbimet kadastrale</t>
  </si>
  <si>
    <t>6)</t>
  </si>
  <si>
    <t>Administrata e përgjithshme</t>
  </si>
  <si>
    <t>Çertifikatat e lindjës</t>
  </si>
  <si>
    <t>Çertifikatat e kunorzimit</t>
  </si>
  <si>
    <t>Çertifikatat e vdekjës</t>
  </si>
  <si>
    <t>Çertifikatat tjera</t>
  </si>
  <si>
    <t>Të hyrat tjera</t>
  </si>
  <si>
    <t>Taksat administrative</t>
  </si>
  <si>
    <t>7)</t>
  </si>
  <si>
    <t>Drejtoria për Buxhet e Financa</t>
  </si>
  <si>
    <t>Marimanga</t>
  </si>
  <si>
    <t>Taksa për rexhistrimin e automjeteve</t>
  </si>
  <si>
    <t xml:space="preserve">Qiraja për lokalet afariste </t>
  </si>
  <si>
    <t>Qiraja për banesa</t>
  </si>
  <si>
    <t>Shitja e pasurisë</t>
  </si>
  <si>
    <t>Shfrytëzimi i pronës publike</t>
  </si>
  <si>
    <t>Qiraja për treg të hapur</t>
  </si>
  <si>
    <t xml:space="preserve">Tatimi mbi pronë </t>
  </si>
  <si>
    <t>Tatimi në tokë</t>
  </si>
  <si>
    <t>I</t>
  </si>
  <si>
    <t xml:space="preserve"> Totali i administratës komunale</t>
  </si>
  <si>
    <t>Të ardhurat nga arsimi</t>
  </si>
  <si>
    <t>Qerdhet</t>
  </si>
  <si>
    <t>Arsimi fillor</t>
  </si>
  <si>
    <t>Arsimi i mesëm</t>
  </si>
  <si>
    <t>II</t>
  </si>
  <si>
    <t xml:space="preserve">  Totali - arsimi</t>
  </si>
  <si>
    <t>Të ardhurat nga shendetësia</t>
  </si>
  <si>
    <t xml:space="preserve">Shendetësia primare </t>
  </si>
  <si>
    <t>III</t>
  </si>
  <si>
    <t xml:space="preserve"> Totali - shendetësia</t>
  </si>
  <si>
    <t>TOTALI I TË ARDHURAVE VETANAKE TË KOMUNËS ( I + II + III )</t>
  </si>
  <si>
    <t>Rindërtimi i objekteve shkollore dhe fushave sportive ne Komunen e Klines</t>
  </si>
  <si>
    <t>Ndërtimi dhe rindërtimi i objekteve sportive e të kulturës</t>
  </si>
  <si>
    <t>Ndërtimi dhe rindërtimi i objekteve komunale</t>
  </si>
  <si>
    <t xml:space="preserve">Rindërtimi i objekteve shëndetësore </t>
  </si>
  <si>
    <t>Ndërtimi i shtratit te lumit Lumëbardhi i Pejës</t>
  </si>
  <si>
    <t>Ndërtimi i shtratit te lumit Drini i Bardhë</t>
  </si>
  <si>
    <t>Ndertimi i rrugeve dhe rindërtimi i rrugës Kline-Shtupel-Kërnicë</t>
  </si>
  <si>
    <t>Subvencion</t>
  </si>
  <si>
    <t>Asfaltimi i rrugëve Ranoc - Leskoc</t>
  </si>
  <si>
    <t>Rindërtimi I objekteve shkollore dhe fushave sportive ne Komunen e Klines</t>
  </si>
  <si>
    <t>Ndërtimi i rrugës Shpella e Azem Bejtes-Përqevë</t>
  </si>
  <si>
    <t>Ndërtimi i segmenteve të rrugës Mal Bashota, Dositej Obradoviq, Bekim Fehmiu dhe infrastruktures nentokesore në Klinë-Dersnik-Dollc</t>
  </si>
  <si>
    <t>Rregullimi i shtratit të lumit Lumëbardhi i Pejës</t>
  </si>
  <si>
    <t>Rregullimi i shtratit të lumit Drini i Bardhë</t>
  </si>
  <si>
    <t>Ndërtimi i infrastruktures nëntokësoredhe mbitokësore Qeskovë-Këpuz-Rastoka</t>
  </si>
  <si>
    <t>Ndërtimi i rrugëve dhe infrastruktures nëntokësore Zllakuqan-Pataqan-Berkove</t>
  </si>
  <si>
    <t xml:space="preserve">Ndërtimi i rrugëve dhe infrastruktures nëntokësore Volljakë-Sferke-Qupevë </t>
  </si>
  <si>
    <t>Ndërtimi i rrugëve dhe infrastruktures nëntokësore Cerovik-Qabiq</t>
  </si>
  <si>
    <t xml:space="preserve">Asfaltimi i rrugëve Siqevë-Ujmirë-Shtaricë </t>
  </si>
  <si>
    <t>Ndërtimi i rrugëve dhe infrastruktures nëntokësore Gllarevë-Rixheve-Stapanice-Zabergje</t>
  </si>
  <si>
    <t>Ndërtimi i rrugëve dhe infrastruktures nëntokësore Gjurgjevik i Vogel-Klinavc</t>
  </si>
  <si>
    <t>Ndërtimi i rrugëve dhe infrastruktures nëntokësore në Jashanicë-Jelloc-Resnik</t>
  </si>
  <si>
    <t>Ndërtimi i rrugëve dhe infrastruktures nëntokësore në Klinë</t>
  </si>
  <si>
    <t>Ndërtimi i rrugëve e infrastruktures nëntokësore Videje-Polce-Paskalicë-Jagodë-Krushevë e Madhe</t>
  </si>
  <si>
    <t>Ndërtimi i rrugëve e infrastruktures nëntokësore në Klinë</t>
  </si>
  <si>
    <t>Ndërtimi i rrugëve e infrastruktures nëntokësore Poterqe- Dugajevë-Drenovce</t>
  </si>
  <si>
    <t>Ndërtimi i rrugëve e infrastruktures nëntokësore Zllakuqan-Pataqan-Berkove</t>
  </si>
  <si>
    <t>Ndërtimi i rrugëve e infrastruktures nëntokësore Qabiq-Cerovik</t>
  </si>
  <si>
    <t>Ndërtimi i rrugëve e infrastruktures nëntokësore Leskoc-Ranoc</t>
  </si>
  <si>
    <t xml:space="preserve">Ndërtimi i rrugëve e infrastruktures nëntokësore Ujemir-Shtaricë -Siqevë </t>
  </si>
  <si>
    <t>Ndërtimi i rrugëve e infrastruktures nëntokësore Gllarevë-Rixheve-Stapanice-Zabergje</t>
  </si>
  <si>
    <t>Ndërtimi i rrugëve e infrastruktures nëntokësore Gjurgjevik i Vogel-Klinavc</t>
  </si>
  <si>
    <t>Ndërtimi i rrugëve e infrastruktures nëntokësore Jashanicë-Jelloc-Resnik</t>
  </si>
  <si>
    <t>Ndërtimi i rrugëve e infrastruktures nëntokësore Klinë</t>
  </si>
  <si>
    <t>Ndërtimi i rrugëve e infrastruktures nëntokësore Cerovik-Qabiq</t>
  </si>
  <si>
    <t>Ndërtimi i rrugëve e infrastruktures nëntokësore Grabanicë-Bokshiq-Dollove</t>
  </si>
  <si>
    <t>Ndërtimi i rrugëve e infrastruktures nëntokësore Jashanicë-Jelloc-Resnik-Pogragjë</t>
  </si>
  <si>
    <t>Ndërtimi i rrugëve e infrastruktures nëntokësore Siqevë-Ujmirë-Shtarice</t>
  </si>
  <si>
    <t>Ndërtimi i rrugëve e infrastruktures nëntokësore Sferkë-Volljake-Qupeve</t>
  </si>
  <si>
    <t>Ndërtimi i rrugëve e infrastruktures nëntokësore Qeskovë-Këpuz</t>
  </si>
  <si>
    <t>Ndërtimi i rrugëve e infrastruktures nëntokësore Ranoc - Leskoc</t>
  </si>
  <si>
    <t>Ndërtimi i rrugëve e infrastruktures nëntokësore Gjurgjevik i Madhë</t>
  </si>
  <si>
    <t>Projektet me prioritet për vitin  2027</t>
  </si>
  <si>
    <t>Ndërtimi i rrugëve dhe infrastruktures nëntokësore Videje-Polce-Paskalicë-Jagodë-Krushevë e Madhe</t>
  </si>
  <si>
    <t>Ndërtimi i rrugëve (Trotuare) dhe infrastruktures nëntokësore në Zajmë-Deiq</t>
  </si>
  <si>
    <t>Ndërtimi i shtigjeve te ecjes dhe infrastrukture rrugore në Gryken e Jarines-Pogragje</t>
  </si>
  <si>
    <t xml:space="preserve">Rindërtimi i rrugëve te Qytetit te Klines me segmente te tyre: S Rexhepi, M Daka, F Elezaj, M Haxhaj, L Palucaj, H Prishtina, I Qemajli, F Bojaj etj </t>
  </si>
  <si>
    <t>Ndertimi i rrugëve dhe riparimi i rrugës Klinë-Shtupel-Kërnicë</t>
  </si>
  <si>
    <t>Ndërtimi i rrugëve dhe infrastruktures nëntokësore Poterq- Dugajevë-Drenovce</t>
  </si>
  <si>
    <t>Ndërtimi i segmenteve të rrugës Mal Bashota, Dositej Obradoviq, Bekim Fehmiu dhe infrastruktures nëntokësore në Klinë-Dersnik-Dollc</t>
  </si>
  <si>
    <t>Rindërtimi i objekteve shkollore dhe fushave sportive në Komunën e Klinës</t>
  </si>
  <si>
    <t>Blerja e kamionit me eskavator për pastrim të ambientit në Klinë</t>
  </si>
  <si>
    <t>Ndërtimi i rrugëve dhe riparimi i rrugës Klinë-Shtupel-Binxhë</t>
  </si>
  <si>
    <t xml:space="preserve">Ndërtimi i rrugëve e infrastruktures nëntokësore Volljakë-Sferkë-Qupevë </t>
  </si>
  <si>
    <t>Rindërtimi i infrast mbitok me asfalt në Jashanicë, Shtupel, Zllakuqan, Klinë-Videj etj</t>
  </si>
  <si>
    <t>Ndërtimi i kanalizimit në Shtupel-Kërrnicë-Binxhe-Grapcë</t>
  </si>
  <si>
    <t>Ndërtimi i rrugëve dhe infrastruktures nëntokësore në Gremnik-Qupevë e Ulët</t>
  </si>
  <si>
    <t>Ndertimi i shtratit të lumit Klina, Lgjia Arbëri, Burimi i Janrinës - Pogragjë</t>
  </si>
  <si>
    <t>Furnizim me pajisje gjeodezike</t>
  </si>
  <si>
    <t>Gjeodezia</t>
  </si>
  <si>
    <t>Ndertimi i shtratit të lumit Klina, Lagja Arbëri, Burimi i Jarinës - Pogragjë</t>
  </si>
  <si>
    <t>Rindërtimi i infrastrukturës mbitokësore me asfalt në Jashanicë, Shtupel, Zllakuqan, Klinë-Videjë etj</t>
  </si>
  <si>
    <t xml:space="preserve">Ndërtimi i rrethojave të vorrezave në Komunën e Klinës </t>
  </si>
  <si>
    <t>Ngritja e tufave te dhive me partcipim</t>
  </si>
  <si>
    <t>Rindërtimi I objektit komunal ne Klinë</t>
  </si>
  <si>
    <t>Tabela 1: Financimi komunal për vitet 2025-2027 sipas burimit</t>
  </si>
  <si>
    <t>Buxheti aktual 2024</t>
  </si>
  <si>
    <t>Planifikimi 2025</t>
  </si>
  <si>
    <t>Vlerësimi 2027</t>
  </si>
  <si>
    <t>Tabela 3. Planifikimi i të hyrave vetanake të komunës sipas burimeve për periudhën  2025-2027 në euro</t>
  </si>
  <si>
    <t xml:space="preserve"> Planifikimi - për vitin 2026</t>
  </si>
  <si>
    <t xml:space="preserve"> Planifikimi - për vitin 2027</t>
  </si>
  <si>
    <t>Taksa për ushtrim të veprimtarisë</t>
  </si>
  <si>
    <t>Qendra për Punë Sociale</t>
  </si>
  <si>
    <t>2025    (planifikim)</t>
  </si>
  <si>
    <t>2026    (vlerësimet)</t>
  </si>
  <si>
    <t xml:space="preserve">      2027 (vlerësimet)</t>
  </si>
  <si>
    <t>Tabela 8. Shpenzimet komunale sipas kategorive ekonomike dhe programeve - Viti aktual 2025</t>
  </si>
  <si>
    <t>Shërbimet rrezidenciale</t>
  </si>
  <si>
    <t>Emri i projektit</t>
  </si>
  <si>
    <t>Korniza afatmesme buxhetore 2025-2027</t>
  </si>
  <si>
    <t>Tabela 9. Shpenzimet komunale sipas kategorive ekonomike dhe programeve - Vlerësimi 2026</t>
  </si>
  <si>
    <t>Tabela 10. Shpenzimet komunale sipas kategorive ekonomike dhe programeve - Vlerësimi 2027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</si>
</sst>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-* #,##0.00_-;\-* #,##0.00_-;_-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FFFF"/>
      <name val="Times New Roman"/>
      <family val="1"/>
    </font>
    <font>
      <b/>
      <sz val="11"/>
      <color rgb="FFFFFFFF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0"/>
      <color rgb="FFFFFFFF"/>
      <name val="Times New Roman"/>
      <family val="1"/>
    </font>
    <font>
      <sz val="10"/>
      <color rgb="FFFFFFFF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943634"/>
        <bgColor indexed="64"/>
      </patternFill>
    </fill>
    <fill>
      <patternFill patternType="solid">
        <fgColor rgb="FFC4BC96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49452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BA0CD"/>
      </left>
      <right/>
      <top style="medium">
        <color rgb="FF7BA0CD"/>
      </top>
      <bottom style="medium">
        <color rgb="FF7BA0CD"/>
      </bottom>
      <diagonal/>
    </border>
    <border>
      <left style="medium">
        <color rgb="FF7BA0CD"/>
      </left>
      <right/>
      <top style="medium">
        <color rgb="FF7BA0CD"/>
      </top>
      <bottom/>
      <diagonal/>
    </border>
    <border>
      <left style="medium">
        <color rgb="FF7BA0CD"/>
      </left>
      <right/>
      <top/>
      <bottom style="medium">
        <color rgb="FF7BA0CD"/>
      </bottom>
      <diagonal/>
    </border>
    <border>
      <left/>
      <right/>
      <top style="medium">
        <color rgb="FF7BA0CD"/>
      </top>
      <bottom style="medium">
        <color rgb="FF7BA0CD"/>
      </bottom>
      <diagonal/>
    </border>
    <border>
      <left/>
      <right/>
      <top style="medium">
        <color rgb="FF7BA0CD"/>
      </top>
      <bottom/>
      <diagonal/>
    </border>
    <border>
      <left/>
      <right/>
      <top/>
      <bottom style="medium">
        <color rgb="FF7BA0CD"/>
      </bottom>
      <diagonal/>
    </border>
    <border>
      <left/>
      <right style="medium">
        <color rgb="FF7BA0CD"/>
      </right>
      <top style="medium">
        <color rgb="FF7BA0CD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1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164" fontId="3" fillId="0" borderId="3" xfId="1" applyFont="1" applyBorder="1" applyAlignment="1">
      <alignment vertical="top" wrapText="1"/>
    </xf>
    <xf numFmtId="164" fontId="3" fillId="0" borderId="3" xfId="1" applyFont="1" applyBorder="1" applyAlignment="1">
      <alignment horizontal="right" vertical="top" wrapText="1"/>
    </xf>
    <xf numFmtId="164" fontId="2" fillId="0" borderId="3" xfId="1" applyFont="1" applyBorder="1" applyAlignment="1">
      <alignment vertical="top" wrapText="1"/>
    </xf>
    <xf numFmtId="164" fontId="2" fillId="0" borderId="3" xfId="1" applyFont="1" applyBorder="1" applyAlignment="1">
      <alignment horizontal="center" vertical="top" wrapText="1"/>
    </xf>
    <xf numFmtId="164" fontId="0" fillId="0" borderId="0" xfId="0" applyNumberFormat="1"/>
    <xf numFmtId="0" fontId="4" fillId="2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4" fontId="5" fillId="2" borderId="9" xfId="0" applyNumberFormat="1" applyFont="1" applyFill="1" applyBorder="1" applyAlignment="1">
      <alignment horizontal="right" wrapText="1"/>
    </xf>
    <xf numFmtId="0" fontId="6" fillId="3" borderId="9" xfId="0" applyFont="1" applyFill="1" applyBorder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8" fillId="4" borderId="9" xfId="0" applyFont="1" applyFill="1" applyBorder="1" applyAlignment="1">
      <alignment vertical="top" wrapText="1"/>
    </xf>
    <xf numFmtId="4" fontId="6" fillId="4" borderId="9" xfId="0" applyNumberFormat="1" applyFont="1" applyFill="1" applyBorder="1" applyAlignment="1">
      <alignment horizontal="right" wrapText="1"/>
    </xf>
    <xf numFmtId="0" fontId="8" fillId="5" borderId="9" xfId="0" applyFont="1" applyFill="1" applyBorder="1" applyAlignment="1">
      <alignment horizontal="left" vertical="top" wrapText="1"/>
    </xf>
    <xf numFmtId="0" fontId="8" fillId="5" borderId="9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4" fontId="7" fillId="3" borderId="8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top" wrapText="1"/>
    </xf>
    <xf numFmtId="4" fontId="7" fillId="4" borderId="8" xfId="0" applyNumberFormat="1" applyFont="1" applyFill="1" applyBorder="1" applyAlignment="1">
      <alignment wrapText="1"/>
    </xf>
    <xf numFmtId="0" fontId="8" fillId="4" borderId="4" xfId="0" applyFont="1" applyFill="1" applyBorder="1" applyAlignment="1">
      <alignment vertical="top" wrapText="1"/>
    </xf>
    <xf numFmtId="0" fontId="8" fillId="4" borderId="7" xfId="0" applyFont="1" applyFill="1" applyBorder="1" applyAlignment="1">
      <alignment vertical="top" wrapText="1"/>
    </xf>
    <xf numFmtId="0" fontId="8" fillId="5" borderId="5" xfId="0" applyFont="1" applyFill="1" applyBorder="1" applyAlignment="1">
      <alignment vertical="top" wrapText="1"/>
    </xf>
    <xf numFmtId="0" fontId="8" fillId="5" borderId="8" xfId="0" applyFont="1" applyFill="1" applyBorder="1" applyAlignment="1">
      <alignment vertical="top" wrapText="1"/>
    </xf>
    <xf numFmtId="4" fontId="7" fillId="5" borderId="8" xfId="0" applyNumberFormat="1" applyFont="1" applyFill="1" applyBorder="1" applyAlignment="1">
      <alignment wrapText="1"/>
    </xf>
    <xf numFmtId="4" fontId="9" fillId="5" borderId="8" xfId="0" applyNumberFormat="1" applyFont="1" applyFill="1" applyBorder="1" applyAlignment="1">
      <alignment wrapText="1"/>
    </xf>
    <xf numFmtId="0" fontId="3" fillId="5" borderId="5" xfId="0" applyFont="1" applyFill="1" applyBorder="1" applyAlignment="1">
      <alignment vertical="top" wrapText="1"/>
    </xf>
    <xf numFmtId="0" fontId="3" fillId="5" borderId="8" xfId="0" applyFont="1" applyFill="1" applyBorder="1" applyAlignment="1">
      <alignment vertical="top" wrapText="1"/>
    </xf>
    <xf numFmtId="0" fontId="2" fillId="5" borderId="8" xfId="0" applyFont="1" applyFill="1" applyBorder="1" applyAlignment="1">
      <alignment vertical="top" wrapText="1"/>
    </xf>
    <xf numFmtId="0" fontId="2" fillId="5" borderId="5" xfId="0" applyFont="1" applyFill="1" applyBorder="1" applyAlignment="1">
      <alignment vertical="top" wrapText="1"/>
    </xf>
    <xf numFmtId="0" fontId="6" fillId="4" borderId="5" xfId="0" applyFont="1" applyFill="1" applyBorder="1" applyAlignment="1">
      <alignment vertical="top" wrapText="1"/>
    </xf>
    <xf numFmtId="0" fontId="6" fillId="4" borderId="8" xfId="0" applyFont="1" applyFill="1" applyBorder="1" applyAlignment="1">
      <alignment vertical="top" wrapText="1"/>
    </xf>
    <xf numFmtId="4" fontId="6" fillId="4" borderId="8" xfId="0" applyNumberFormat="1" applyFont="1" applyFill="1" applyBorder="1" applyAlignment="1">
      <alignment wrapText="1"/>
    </xf>
    <xf numFmtId="4" fontId="10" fillId="4" borderId="8" xfId="0" applyNumberFormat="1" applyFont="1" applyFill="1" applyBorder="1" applyAlignment="1">
      <alignment wrapText="1"/>
    </xf>
    <xf numFmtId="4" fontId="11" fillId="4" borderId="8" xfId="0" applyNumberFormat="1" applyFont="1" applyFill="1" applyBorder="1" applyAlignment="1">
      <alignment wrapText="1"/>
    </xf>
    <xf numFmtId="0" fontId="12" fillId="2" borderId="6" xfId="0" applyFont="1" applyFill="1" applyBorder="1" applyAlignment="1">
      <alignment vertical="top" wrapText="1"/>
    </xf>
    <xf numFmtId="0" fontId="12" fillId="2" borderId="4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12" fillId="2" borderId="9" xfId="0" applyFont="1" applyFill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center" vertical="top" wrapText="1"/>
    </xf>
    <xf numFmtId="164" fontId="0" fillId="0" borderId="0" xfId="1" applyFont="1"/>
    <xf numFmtId="4" fontId="0" fillId="0" borderId="0" xfId="0" applyNumberFormat="1"/>
    <xf numFmtId="0" fontId="13" fillId="7" borderId="11" xfId="0" applyFont="1" applyFill="1" applyBorder="1" applyAlignment="1">
      <alignment wrapText="1"/>
    </xf>
    <xf numFmtId="164" fontId="9" fillId="0" borderId="3" xfId="1" applyFont="1" applyBorder="1" applyAlignment="1">
      <alignment horizontal="right" wrapText="1"/>
    </xf>
    <xf numFmtId="164" fontId="9" fillId="0" borderId="3" xfId="1" applyFont="1" applyBorder="1" applyAlignment="1">
      <alignment wrapText="1"/>
    </xf>
    <xf numFmtId="0" fontId="14" fillId="7" borderId="3" xfId="0" applyFont="1" applyFill="1" applyBorder="1" applyAlignment="1">
      <alignment wrapText="1"/>
    </xf>
    <xf numFmtId="164" fontId="14" fillId="8" borderId="12" xfId="1" applyFont="1" applyFill="1" applyBorder="1" applyAlignment="1">
      <alignment horizontal="right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vertical="top" wrapText="1"/>
    </xf>
    <xf numFmtId="0" fontId="14" fillId="7" borderId="3" xfId="0" applyFont="1" applyFill="1" applyBorder="1" applyAlignment="1">
      <alignment horizontal="center" wrapText="1"/>
    </xf>
    <xf numFmtId="0" fontId="15" fillId="0" borderId="0" xfId="0" applyFont="1"/>
    <xf numFmtId="0" fontId="18" fillId="0" borderId="0" xfId="0" applyFont="1"/>
    <xf numFmtId="164" fontId="18" fillId="0" borderId="0" xfId="1" applyFont="1"/>
    <xf numFmtId="0" fontId="18" fillId="0" borderId="0" xfId="0" applyFont="1" applyBorder="1"/>
    <xf numFmtId="49" fontId="18" fillId="0" borderId="0" xfId="1" applyNumberFormat="1" applyFont="1" applyAlignment="1">
      <alignment horizontal="center"/>
    </xf>
    <xf numFmtId="0" fontId="19" fillId="0" borderId="14" xfId="0" applyFont="1" applyFill="1" applyBorder="1" applyAlignment="1">
      <alignment horizontal="right" vertical="center"/>
    </xf>
    <xf numFmtId="0" fontId="19" fillId="0" borderId="3" xfId="0" applyFont="1" applyBorder="1"/>
    <xf numFmtId="4" fontId="19" fillId="0" borderId="3" xfId="0" applyNumberFormat="1" applyFont="1" applyBorder="1"/>
    <xf numFmtId="164" fontId="18" fillId="9" borderId="15" xfId="1" applyFont="1" applyFill="1" applyBorder="1"/>
    <xf numFmtId="164" fontId="18" fillId="0" borderId="15" xfId="1" applyFont="1" applyFill="1" applyBorder="1"/>
    <xf numFmtId="0" fontId="20" fillId="10" borderId="14" xfId="0" applyFont="1" applyFill="1" applyBorder="1" applyAlignment="1">
      <alignment horizontal="right" vertical="center"/>
    </xf>
    <xf numFmtId="0" fontId="20" fillId="10" borderId="3" xfId="0" applyFont="1" applyFill="1" applyBorder="1" applyAlignment="1">
      <alignment vertical="center"/>
    </xf>
    <xf numFmtId="164" fontId="17" fillId="10" borderId="3" xfId="1" applyFont="1" applyFill="1" applyBorder="1"/>
    <xf numFmtId="0" fontId="19" fillId="10" borderId="14" xfId="0" applyFont="1" applyFill="1" applyBorder="1" applyAlignment="1">
      <alignment horizontal="right" vertical="center"/>
    </xf>
    <xf numFmtId="0" fontId="19" fillId="0" borderId="3" xfId="0" applyFont="1" applyFill="1" applyBorder="1"/>
    <xf numFmtId="0" fontId="19" fillId="0" borderId="3" xfId="0" applyFont="1" applyFill="1" applyBorder="1" applyAlignment="1">
      <alignment wrapText="1"/>
    </xf>
    <xf numFmtId="0" fontId="20" fillId="0" borderId="0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164" fontId="17" fillId="0" borderId="3" xfId="1" applyFont="1" applyBorder="1"/>
    <xf numFmtId="164" fontId="7" fillId="0" borderId="0" xfId="1" applyFont="1" applyFill="1"/>
    <xf numFmtId="164" fontId="7" fillId="0" borderId="0" xfId="1" applyFont="1"/>
    <xf numFmtId="0" fontId="7" fillId="0" borderId="0" xfId="0" applyFont="1" applyBorder="1"/>
    <xf numFmtId="164" fontId="7" fillId="0" borderId="0" xfId="1" applyFont="1" applyFill="1" applyAlignment="1">
      <alignment horizontal="center"/>
    </xf>
    <xf numFmtId="49" fontId="7" fillId="0" borderId="0" xfId="1" applyNumberFormat="1" applyFont="1" applyAlignment="1">
      <alignment horizontal="center"/>
    </xf>
    <xf numFmtId="0" fontId="9" fillId="0" borderId="14" xfId="0" applyFont="1" applyFill="1" applyBorder="1" applyAlignment="1">
      <alignment horizontal="right" vertical="center"/>
    </xf>
    <xf numFmtId="0" fontId="9" fillId="0" borderId="3" xfId="0" applyFont="1" applyBorder="1"/>
    <xf numFmtId="4" fontId="9" fillId="0" borderId="3" xfId="0" applyNumberFormat="1" applyFont="1" applyFill="1" applyBorder="1"/>
    <xf numFmtId="164" fontId="7" fillId="0" borderId="15" xfId="1" applyFont="1" applyFill="1" applyBorder="1" applyAlignment="1">
      <alignment horizontal="right"/>
    </xf>
    <xf numFmtId="164" fontId="7" fillId="0" borderId="3" xfId="1" applyFont="1" applyFill="1" applyBorder="1" applyAlignment="1">
      <alignment horizontal="right"/>
    </xf>
    <xf numFmtId="0" fontId="15" fillId="10" borderId="14" xfId="0" applyFont="1" applyFill="1" applyBorder="1" applyAlignment="1">
      <alignment horizontal="right" vertical="center"/>
    </xf>
    <xf numFmtId="0" fontId="15" fillId="10" borderId="3" xfId="0" applyFont="1" applyFill="1" applyBorder="1" applyAlignment="1">
      <alignment vertical="center"/>
    </xf>
    <xf numFmtId="164" fontId="21" fillId="10" borderId="3" xfId="1" applyFont="1" applyFill="1" applyBorder="1"/>
    <xf numFmtId="164" fontId="7" fillId="0" borderId="3" xfId="1" applyFont="1" applyBorder="1"/>
    <xf numFmtId="164" fontId="7" fillId="0" borderId="15" xfId="1" applyFont="1" applyFill="1" applyBorder="1"/>
    <xf numFmtId="164" fontId="7" fillId="0" borderId="3" xfId="1" applyFont="1" applyFill="1" applyBorder="1"/>
    <xf numFmtId="0" fontId="9" fillId="0" borderId="3" xfId="0" applyFont="1" applyBorder="1" applyAlignment="1">
      <alignment wrapText="1"/>
    </xf>
    <xf numFmtId="164" fontId="21" fillId="10" borderId="15" xfId="1" applyFont="1" applyFill="1" applyBorder="1"/>
    <xf numFmtId="164" fontId="21" fillId="10" borderId="14" xfId="1" applyFont="1" applyFill="1" applyBorder="1"/>
    <xf numFmtId="0" fontId="7" fillId="0" borderId="0" xfId="0" applyFont="1" applyFill="1"/>
    <xf numFmtId="0" fontId="21" fillId="0" borderId="3" xfId="0" applyFont="1" applyFill="1" applyBorder="1" applyAlignment="1">
      <alignment horizontal="right"/>
    </xf>
    <xf numFmtId="164" fontId="21" fillId="0" borderId="3" xfId="1" applyFont="1" applyFill="1" applyBorder="1"/>
    <xf numFmtId="0" fontId="0" fillId="0" borderId="0" xfId="0" applyBorder="1"/>
    <xf numFmtId="164" fontId="0" fillId="0" borderId="0" xfId="1" applyFont="1" applyFill="1" applyAlignment="1">
      <alignment horizontal="center"/>
    </xf>
    <xf numFmtId="49" fontId="0" fillId="0" borderId="0" xfId="1" applyNumberFormat="1" applyFont="1" applyAlignment="1">
      <alignment horizontal="center"/>
    </xf>
    <xf numFmtId="4" fontId="22" fillId="0" borderId="3" xfId="0" applyNumberFormat="1" applyFont="1" applyFill="1" applyBorder="1"/>
    <xf numFmtId="164" fontId="0" fillId="0" borderId="15" xfId="1" applyFont="1" applyFill="1" applyBorder="1" applyAlignment="1">
      <alignment horizontal="right"/>
    </xf>
    <xf numFmtId="164" fontId="0" fillId="0" borderId="3" xfId="1" applyFont="1" applyFill="1" applyBorder="1" applyAlignment="1">
      <alignment horizontal="right"/>
    </xf>
    <xf numFmtId="0" fontId="24" fillId="10" borderId="3" xfId="0" applyFont="1" applyFill="1" applyBorder="1" applyAlignment="1">
      <alignment vertical="center"/>
    </xf>
    <xf numFmtId="164" fontId="16" fillId="10" borderId="3" xfId="1" applyFont="1" applyFill="1" applyBorder="1"/>
    <xf numFmtId="0" fontId="25" fillId="0" borderId="3" xfId="0" applyFont="1" applyBorder="1"/>
    <xf numFmtId="164" fontId="0" fillId="0" borderId="3" xfId="1" applyFont="1" applyBorder="1"/>
    <xf numFmtId="164" fontId="0" fillId="0" borderId="15" xfId="1" applyFont="1" applyFill="1" applyBorder="1"/>
    <xf numFmtId="164" fontId="0" fillId="0" borderId="3" xfId="1" applyFont="1" applyFill="1" applyBorder="1"/>
    <xf numFmtId="164" fontId="16" fillId="10" borderId="15" xfId="1" applyFont="1" applyFill="1" applyBorder="1"/>
    <xf numFmtId="0" fontId="25" fillId="0" borderId="3" xfId="0" applyFont="1" applyBorder="1" applyAlignment="1">
      <alignment wrapText="1"/>
    </xf>
    <xf numFmtId="0" fontId="3" fillId="0" borderId="0" xfId="0" applyFont="1" applyFill="1"/>
    <xf numFmtId="0" fontId="26" fillId="0" borderId="3" xfId="0" applyFont="1" applyFill="1" applyBorder="1" applyAlignment="1">
      <alignment horizontal="right"/>
    </xf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5" fillId="10" borderId="18" xfId="0" applyFont="1" applyFill="1" applyBorder="1" applyAlignment="1">
      <alignment horizontal="center" wrapText="1"/>
    </xf>
    <xf numFmtId="0" fontId="15" fillId="10" borderId="19" xfId="0" applyFont="1" applyFill="1" applyBorder="1" applyAlignment="1">
      <alignment wrapText="1"/>
    </xf>
    <xf numFmtId="4" fontId="15" fillId="10" borderId="19" xfId="0" applyNumberFormat="1" applyFont="1" applyFill="1" applyBorder="1" applyAlignment="1">
      <alignment horizontal="right" wrapText="1"/>
    </xf>
    <xf numFmtId="0" fontId="15" fillId="0" borderId="18" xfId="0" applyFont="1" applyBorder="1" applyAlignment="1">
      <alignment horizontal="center"/>
    </xf>
    <xf numFmtId="0" fontId="9" fillId="0" borderId="19" xfId="0" applyFont="1" applyBorder="1"/>
    <xf numFmtId="4" fontId="9" fillId="0" borderId="19" xfId="0" applyNumberFormat="1" applyFont="1" applyBorder="1" applyAlignment="1">
      <alignment horizontal="right"/>
    </xf>
    <xf numFmtId="0" fontId="15" fillId="10" borderId="18" xfId="0" applyFont="1" applyFill="1" applyBorder="1" applyAlignment="1">
      <alignment horizontal="center"/>
    </xf>
    <xf numFmtId="0" fontId="15" fillId="10" borderId="19" xfId="0" applyFont="1" applyFill="1" applyBorder="1"/>
    <xf numFmtId="4" fontId="15" fillId="10" borderId="19" xfId="0" applyNumberFormat="1" applyFont="1" applyFill="1" applyBorder="1" applyAlignment="1">
      <alignment horizontal="right"/>
    </xf>
    <xf numFmtId="0" fontId="9" fillId="0" borderId="19" xfId="0" applyFont="1" applyBorder="1" applyAlignment="1">
      <alignment wrapText="1"/>
    </xf>
    <xf numFmtId="0" fontId="15" fillId="11" borderId="18" xfId="0" applyFont="1" applyFill="1" applyBorder="1" applyAlignment="1">
      <alignment horizontal="center" wrapText="1"/>
    </xf>
    <xf numFmtId="0" fontId="15" fillId="11" borderId="19" xfId="0" applyFont="1" applyFill="1" applyBorder="1"/>
    <xf numFmtId="4" fontId="15" fillId="11" borderId="19" xfId="0" applyNumberFormat="1" applyFont="1" applyFill="1" applyBorder="1" applyAlignment="1">
      <alignment horizontal="right"/>
    </xf>
    <xf numFmtId="0" fontId="15" fillId="0" borderId="18" xfId="0" applyFont="1" applyBorder="1" applyAlignment="1">
      <alignment horizontal="center" wrapText="1"/>
    </xf>
    <xf numFmtId="0" fontId="15" fillId="0" borderId="19" xfId="0" applyFont="1" applyBorder="1"/>
    <xf numFmtId="0" fontId="9" fillId="0" borderId="19" xfId="0" applyFont="1" applyBorder="1" applyAlignment="1">
      <alignment horizontal="right"/>
    </xf>
    <xf numFmtId="4" fontId="15" fillId="12" borderId="19" xfId="0" applyNumberFormat="1" applyFont="1" applyFill="1" applyBorder="1" applyAlignment="1">
      <alignment horizontal="right"/>
    </xf>
    <xf numFmtId="164" fontId="27" fillId="0" borderId="3" xfId="1" applyFont="1" applyFill="1" applyBorder="1"/>
    <xf numFmtId="165" fontId="0" fillId="0" borderId="0" xfId="0" applyNumberFormat="1"/>
    <xf numFmtId="4" fontId="19" fillId="0" borderId="3" xfId="0" applyNumberFormat="1" applyFont="1" applyFill="1" applyBorder="1" applyAlignment="1"/>
    <xf numFmtId="0" fontId="9" fillId="0" borderId="3" xfId="0" applyFont="1" applyFill="1" applyBorder="1"/>
    <xf numFmtId="0" fontId="0" fillId="0" borderId="0" xfId="0" applyFill="1"/>
    <xf numFmtId="0" fontId="23" fillId="0" borderId="3" xfId="0" applyFont="1" applyFill="1" applyBorder="1" applyAlignment="1">
      <alignment horizontal="right"/>
    </xf>
    <xf numFmtId="0" fontId="23" fillId="0" borderId="3" xfId="0" applyFont="1" applyFill="1" applyBorder="1" applyAlignment="1">
      <alignment vertical="top"/>
    </xf>
    <xf numFmtId="0" fontId="25" fillId="0" borderId="3" xfId="0" applyFont="1" applyFill="1" applyBorder="1"/>
    <xf numFmtId="0" fontId="9" fillId="0" borderId="3" xfId="0" applyFont="1" applyFill="1" applyBorder="1" applyAlignment="1">
      <alignment wrapText="1"/>
    </xf>
    <xf numFmtId="0" fontId="14" fillId="7" borderId="3" xfId="0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5" fillId="0" borderId="14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164" fontId="21" fillId="0" borderId="15" xfId="1" applyFont="1" applyFill="1" applyBorder="1"/>
    <xf numFmtId="0" fontId="15" fillId="0" borderId="3" xfId="0" applyFont="1" applyBorder="1" applyAlignment="1">
      <alignment horizontal="left" vertical="top"/>
    </xf>
    <xf numFmtId="164" fontId="9" fillId="0" borderId="3" xfId="1" applyFont="1" applyFill="1" applyBorder="1" applyAlignment="1">
      <alignment wrapText="1"/>
    </xf>
    <xf numFmtId="164" fontId="9" fillId="0" borderId="3" xfId="1" applyFont="1" applyFill="1" applyBorder="1" applyAlignment="1">
      <alignment horizontal="right" wrapText="1"/>
    </xf>
    <xf numFmtId="0" fontId="15" fillId="12" borderId="20" xfId="0" applyFont="1" applyFill="1" applyBorder="1" applyAlignment="1">
      <alignment horizontal="center" wrapText="1"/>
    </xf>
    <xf numFmtId="0" fontId="15" fillId="12" borderId="17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13" fillId="6" borderId="13" xfId="0" applyFont="1" applyFill="1" applyBorder="1" applyAlignment="1">
      <alignment horizontal="center" wrapText="1"/>
    </xf>
    <xf numFmtId="0" fontId="13" fillId="6" borderId="12" xfId="0" applyFont="1" applyFill="1" applyBorder="1" applyAlignment="1">
      <alignment horizontal="center" wrapText="1"/>
    </xf>
    <xf numFmtId="0" fontId="14" fillId="7" borderId="3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7" fillId="0" borderId="3" xfId="1" applyFont="1" applyBorder="1" applyAlignment="1">
      <alignment horizontal="left"/>
    </xf>
    <xf numFmtId="4" fontId="9" fillId="0" borderId="14" xfId="0" applyNumberFormat="1" applyFont="1" applyFill="1" applyBorder="1" applyAlignment="1">
      <alignment horizontal="left"/>
    </xf>
    <xf numFmtId="4" fontId="9" fillId="0" borderId="21" xfId="0" applyNumberFormat="1" applyFont="1" applyFill="1" applyBorder="1" applyAlignment="1">
      <alignment horizontal="left"/>
    </xf>
    <xf numFmtId="4" fontId="9" fillId="0" borderId="15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" fontId="19" fillId="0" borderId="14" xfId="0" applyNumberFormat="1" applyFont="1" applyFill="1" applyBorder="1" applyAlignment="1">
      <alignment horizontal="center"/>
    </xf>
    <xf numFmtId="4" fontId="19" fillId="0" borderId="21" xfId="0" applyNumberFormat="1" applyFont="1" applyFill="1" applyBorder="1" applyAlignment="1">
      <alignment horizontal="center"/>
    </xf>
    <xf numFmtId="4" fontId="19" fillId="0" borderId="15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D23" sqref="D23"/>
    </sheetView>
  </sheetViews>
  <sheetFormatPr defaultRowHeight="15"/>
  <cols>
    <col min="1" max="1" width="22.5703125" customWidth="1"/>
    <col min="2" max="2" width="16.5703125" customWidth="1"/>
    <col min="3" max="3" width="16" customWidth="1"/>
    <col min="4" max="4" width="16.5703125" customWidth="1"/>
    <col min="5" max="5" width="16.85546875" customWidth="1"/>
  </cols>
  <sheetData>
    <row r="1" spans="1:5" ht="33" customHeight="1">
      <c r="A1" t="s">
        <v>221</v>
      </c>
    </row>
    <row r="2" spans="1:5" ht="31.5">
      <c r="A2" s="1" t="s">
        <v>236</v>
      </c>
      <c r="B2" s="2" t="s">
        <v>222</v>
      </c>
      <c r="C2" s="2" t="s">
        <v>223</v>
      </c>
      <c r="D2" s="2" t="s">
        <v>0</v>
      </c>
      <c r="E2" s="2" t="s">
        <v>224</v>
      </c>
    </row>
    <row r="3" spans="1:5" ht="15.75">
      <c r="A3" s="3" t="s">
        <v>1</v>
      </c>
      <c r="B3" s="3">
        <v>6086118</v>
      </c>
      <c r="C3" s="3">
        <v>6571819</v>
      </c>
      <c r="D3" s="3">
        <v>6951325</v>
      </c>
      <c r="E3" s="3">
        <v>7337752</v>
      </c>
    </row>
    <row r="4" spans="1:5" ht="15.75">
      <c r="A4" s="3" t="s">
        <v>2</v>
      </c>
      <c r="B4" s="3">
        <v>5453127</v>
      </c>
      <c r="C4" s="3">
        <v>5953349</v>
      </c>
      <c r="D4" s="3">
        <v>6131950</v>
      </c>
      <c r="E4" s="3">
        <v>6315908</v>
      </c>
    </row>
    <row r="5" spans="1:5" ht="15.75">
      <c r="A5" s="3" t="s">
        <v>3</v>
      </c>
      <c r="B5" s="3">
        <v>1673212</v>
      </c>
      <c r="C5" s="3">
        <v>1897981</v>
      </c>
      <c r="D5" s="3">
        <v>1988325</v>
      </c>
      <c r="E5" s="3">
        <v>2082970</v>
      </c>
    </row>
    <row r="6" spans="1:5" ht="15.75">
      <c r="A6" s="3" t="s">
        <v>4</v>
      </c>
      <c r="B6" s="3">
        <v>1436260</v>
      </c>
      <c r="C6" s="3">
        <v>1495504</v>
      </c>
      <c r="D6" s="3">
        <v>1606855</v>
      </c>
      <c r="E6" s="3">
        <v>1720536</v>
      </c>
    </row>
    <row r="7" spans="1:5" ht="31.5">
      <c r="A7" s="3" t="s">
        <v>5</v>
      </c>
      <c r="B7" s="4"/>
      <c r="C7" s="3">
        <v>250000</v>
      </c>
      <c r="D7" s="3">
        <v>200000</v>
      </c>
      <c r="E7" s="3">
        <v>200000</v>
      </c>
    </row>
    <row r="8" spans="1:5" ht="15.75">
      <c r="A8" s="5" t="s">
        <v>6</v>
      </c>
      <c r="B8" s="6">
        <f>SUM(B3:B7)</f>
        <v>14648717</v>
      </c>
      <c r="C8" s="6">
        <f>SUM(C3:C7)</f>
        <v>16168653</v>
      </c>
      <c r="D8" s="6">
        <f>SUM(D3:D7)</f>
        <v>16878455</v>
      </c>
      <c r="E8" s="6">
        <f>SUM(E3:E7)</f>
        <v>17657166</v>
      </c>
    </row>
    <row r="10" spans="1:5">
      <c r="C10" s="7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9"/>
  <sheetViews>
    <sheetView topLeftCell="A5" zoomScaleNormal="100" workbookViewId="0">
      <selection sqref="A1:E38"/>
    </sheetView>
  </sheetViews>
  <sheetFormatPr defaultRowHeight="15"/>
  <cols>
    <col min="1" max="1" width="10.28515625" customWidth="1"/>
    <col min="2" max="2" width="30.140625" customWidth="1"/>
    <col min="3" max="4" width="15.28515625" customWidth="1"/>
    <col min="5" max="5" width="15.85546875" customWidth="1"/>
  </cols>
  <sheetData>
    <row r="1" spans="1:5" ht="15.75" thickBot="1">
      <c r="A1" s="57" t="s">
        <v>225</v>
      </c>
    </row>
    <row r="2" spans="1:5" ht="27" thickBot="1">
      <c r="A2" s="114" t="s">
        <v>111</v>
      </c>
      <c r="B2" s="115" t="s">
        <v>112</v>
      </c>
      <c r="C2" s="115" t="s">
        <v>113</v>
      </c>
      <c r="D2" s="115" t="s">
        <v>226</v>
      </c>
      <c r="E2" s="115" t="s">
        <v>227</v>
      </c>
    </row>
    <row r="3" spans="1:5" ht="13.5" customHeight="1" thickBot="1">
      <c r="A3" s="116" t="s">
        <v>114</v>
      </c>
      <c r="B3" s="117" t="s">
        <v>115</v>
      </c>
      <c r="C3" s="118">
        <f>C4</f>
        <v>357294</v>
      </c>
      <c r="D3" s="118">
        <f t="shared" ref="D3:E3" si="0">D4</f>
        <v>365000</v>
      </c>
      <c r="E3" s="118">
        <f t="shared" si="0"/>
        <v>395000</v>
      </c>
    </row>
    <row r="4" spans="1:5" ht="15.75" thickBot="1">
      <c r="A4" s="119">
        <v>50009</v>
      </c>
      <c r="B4" s="120" t="s">
        <v>116</v>
      </c>
      <c r="C4" s="121">
        <v>357294</v>
      </c>
      <c r="D4" s="121">
        <f>365000</f>
        <v>365000</v>
      </c>
      <c r="E4" s="121">
        <v>395000</v>
      </c>
    </row>
    <row r="5" spans="1:5" ht="15.75" thickBot="1">
      <c r="A5" s="122" t="s">
        <v>117</v>
      </c>
      <c r="B5" s="123" t="s">
        <v>118</v>
      </c>
      <c r="C5" s="124">
        <f>C6+C7</f>
        <v>17000</v>
      </c>
      <c r="D5" s="124">
        <f t="shared" ref="D5:E5" si="1">D6+D7</f>
        <v>19500</v>
      </c>
      <c r="E5" s="124">
        <f t="shared" si="1"/>
        <v>33000</v>
      </c>
    </row>
    <row r="6" spans="1:5" ht="15.75" thickBot="1">
      <c r="A6" s="119">
        <v>50104</v>
      </c>
      <c r="B6" s="120" t="s">
        <v>119</v>
      </c>
      <c r="C6" s="121">
        <v>8000</v>
      </c>
      <c r="D6" s="121">
        <v>9500</v>
      </c>
      <c r="E6" s="121">
        <v>15000</v>
      </c>
    </row>
    <row r="7" spans="1:5" ht="15.75" thickBot="1">
      <c r="A7" s="119">
        <v>50205</v>
      </c>
      <c r="B7" s="120" t="s">
        <v>120</v>
      </c>
      <c r="C7" s="121">
        <v>9000</v>
      </c>
      <c r="D7" s="121">
        <v>10000</v>
      </c>
      <c r="E7" s="121">
        <v>18000</v>
      </c>
    </row>
    <row r="8" spans="1:5" ht="15.75" thickBot="1">
      <c r="A8" s="122" t="s">
        <v>121</v>
      </c>
      <c r="B8" s="123" t="s">
        <v>122</v>
      </c>
      <c r="C8" s="124">
        <f>C9</f>
        <v>85000</v>
      </c>
      <c r="D8" s="124">
        <f t="shared" ref="D8:E8" si="2">D9</f>
        <v>86000</v>
      </c>
      <c r="E8" s="124">
        <f t="shared" si="2"/>
        <v>88000</v>
      </c>
    </row>
    <row r="9" spans="1:5" ht="15.75" thickBot="1">
      <c r="A9" s="119">
        <v>50504</v>
      </c>
      <c r="B9" s="120" t="s">
        <v>123</v>
      </c>
      <c r="C9" s="121">
        <v>85000</v>
      </c>
      <c r="D9" s="121">
        <v>86000</v>
      </c>
      <c r="E9" s="121">
        <v>88000</v>
      </c>
    </row>
    <row r="10" spans="1:5" ht="15.75" thickBot="1">
      <c r="A10" s="122" t="s">
        <v>124</v>
      </c>
      <c r="B10" s="123" t="s">
        <v>125</v>
      </c>
      <c r="C10" s="124">
        <f>C11+C12+C13+C14+C15+C16</f>
        <v>55180</v>
      </c>
      <c r="D10" s="124">
        <f t="shared" ref="D10:E10" si="3">D11+D12+D13+D14+D15+D16</f>
        <v>58200</v>
      </c>
      <c r="E10" s="124">
        <f t="shared" si="3"/>
        <v>65500</v>
      </c>
    </row>
    <row r="11" spans="1:5" ht="15.75" thickBot="1">
      <c r="A11" s="119">
        <v>50013</v>
      </c>
      <c r="B11" s="120" t="s">
        <v>126</v>
      </c>
      <c r="C11" s="121">
        <v>680</v>
      </c>
      <c r="D11" s="121">
        <v>1000</v>
      </c>
      <c r="E11" s="121">
        <v>1000</v>
      </c>
    </row>
    <row r="12" spans="1:5" ht="15.75" thickBot="1">
      <c r="A12" s="119">
        <v>50014</v>
      </c>
      <c r="B12" s="120" t="s">
        <v>127</v>
      </c>
      <c r="C12" s="121">
        <v>100</v>
      </c>
      <c r="D12" s="121">
        <v>100</v>
      </c>
      <c r="E12" s="121">
        <v>100</v>
      </c>
    </row>
    <row r="13" spans="1:5" ht="15.75" thickBot="1">
      <c r="A13" s="119">
        <v>50015</v>
      </c>
      <c r="B13" s="120" t="s">
        <v>128</v>
      </c>
      <c r="C13" s="121">
        <v>1400</v>
      </c>
      <c r="D13" s="121">
        <v>1400</v>
      </c>
      <c r="E13" s="121">
        <v>1400</v>
      </c>
    </row>
    <row r="14" spans="1:5" ht="15.75" thickBot="1">
      <c r="A14" s="119">
        <v>50016</v>
      </c>
      <c r="B14" s="120" t="s">
        <v>129</v>
      </c>
      <c r="C14" s="121">
        <v>43000</v>
      </c>
      <c r="D14" s="121">
        <v>45000</v>
      </c>
      <c r="E14" s="121">
        <v>50000</v>
      </c>
    </row>
    <row r="15" spans="1:5" ht="15.75" thickBot="1">
      <c r="A15" s="119">
        <v>50017</v>
      </c>
      <c r="B15" s="120" t="s">
        <v>130</v>
      </c>
      <c r="C15" s="121">
        <v>7500</v>
      </c>
      <c r="D15" s="121">
        <v>8000</v>
      </c>
      <c r="E15" s="121">
        <v>10000</v>
      </c>
    </row>
    <row r="16" spans="1:5" ht="15.75" thickBot="1">
      <c r="A16" s="119">
        <v>50019</v>
      </c>
      <c r="B16" s="125" t="s">
        <v>131</v>
      </c>
      <c r="C16" s="121">
        <v>2500</v>
      </c>
      <c r="D16" s="121">
        <v>2700</v>
      </c>
      <c r="E16" s="121">
        <v>3000</v>
      </c>
    </row>
    <row r="17" spans="1:5" ht="15.75" thickBot="1">
      <c r="A17" s="122" t="s">
        <v>132</v>
      </c>
      <c r="B17" s="117" t="s">
        <v>133</v>
      </c>
      <c r="C17" s="124">
        <f>C18+C19+C20+C21+C22+C23+C24+C25+C26+C27</f>
        <v>865030</v>
      </c>
      <c r="D17" s="124">
        <f t="shared" ref="D17:E17" si="4">D18+D19+D20+D21+D22+D23+D24+D25+D26+D27</f>
        <v>947155</v>
      </c>
      <c r="E17" s="124">
        <f t="shared" si="4"/>
        <v>1001036</v>
      </c>
    </row>
    <row r="18" spans="1:5" ht="15.75" thickBot="1">
      <c r="A18" s="119">
        <v>50103</v>
      </c>
      <c r="B18" s="125" t="s">
        <v>134</v>
      </c>
      <c r="C18" s="121">
        <v>1000</v>
      </c>
      <c r="D18" s="121">
        <v>1000</v>
      </c>
      <c r="E18" s="121">
        <v>1000</v>
      </c>
    </row>
    <row r="19" spans="1:5" ht="15.75" thickBot="1">
      <c r="A19" s="119">
        <v>50217</v>
      </c>
      <c r="B19" s="120" t="s">
        <v>228</v>
      </c>
      <c r="C19" s="121">
        <v>62000</v>
      </c>
      <c r="D19" s="121">
        <v>62000</v>
      </c>
      <c r="E19" s="121">
        <v>62000</v>
      </c>
    </row>
    <row r="20" spans="1:5" ht="15.75" thickBot="1">
      <c r="A20" s="119">
        <v>50001</v>
      </c>
      <c r="B20" s="120" t="s">
        <v>135</v>
      </c>
      <c r="C20" s="121">
        <v>86000</v>
      </c>
      <c r="D20" s="121">
        <v>86000</v>
      </c>
      <c r="E20" s="121">
        <v>86000</v>
      </c>
    </row>
    <row r="21" spans="1:5" ht="15.75" thickBot="1">
      <c r="A21" s="119">
        <v>50407</v>
      </c>
      <c r="B21" s="120" t="s">
        <v>136</v>
      </c>
      <c r="C21" s="121">
        <v>10000</v>
      </c>
      <c r="D21" s="121">
        <v>17000</v>
      </c>
      <c r="E21" s="121">
        <v>25006</v>
      </c>
    </row>
    <row r="22" spans="1:5" ht="15.75" thickBot="1">
      <c r="A22" s="119">
        <v>50408</v>
      </c>
      <c r="B22" s="120" t="s">
        <v>137</v>
      </c>
      <c r="C22" s="121">
        <v>29000</v>
      </c>
      <c r="D22" s="121">
        <v>32000</v>
      </c>
      <c r="E22" s="121">
        <v>35000</v>
      </c>
    </row>
    <row r="23" spans="1:5" ht="15.75" thickBot="1">
      <c r="A23" s="119">
        <v>50403</v>
      </c>
      <c r="B23" s="120" t="s">
        <v>138</v>
      </c>
      <c r="C23" s="121">
        <v>10000</v>
      </c>
      <c r="D23" s="121">
        <v>15000</v>
      </c>
      <c r="E23" s="121">
        <v>20000</v>
      </c>
    </row>
    <row r="24" spans="1:5" ht="15.75" thickBot="1">
      <c r="A24" s="119">
        <v>50405</v>
      </c>
      <c r="B24" s="120" t="s">
        <v>139</v>
      </c>
      <c r="C24" s="121">
        <v>11000</v>
      </c>
      <c r="D24" s="121">
        <v>11000</v>
      </c>
      <c r="E24" s="121">
        <v>11000</v>
      </c>
    </row>
    <row r="25" spans="1:5" ht="15.75" thickBot="1">
      <c r="A25" s="119">
        <v>50406</v>
      </c>
      <c r="B25" s="120" t="s">
        <v>140</v>
      </c>
      <c r="C25" s="121">
        <v>1030</v>
      </c>
      <c r="D25" s="121">
        <v>1030</v>
      </c>
      <c r="E25" s="121">
        <v>1030</v>
      </c>
    </row>
    <row r="26" spans="1:5" ht="15.75" thickBot="1">
      <c r="A26" s="119">
        <v>40110</v>
      </c>
      <c r="B26" s="120" t="s">
        <v>141</v>
      </c>
      <c r="C26" s="121">
        <v>460000</v>
      </c>
      <c r="D26" s="121">
        <v>494125</v>
      </c>
      <c r="E26" s="121">
        <v>520000</v>
      </c>
    </row>
    <row r="27" spans="1:5" ht="15.75" thickBot="1">
      <c r="A27" s="119"/>
      <c r="B27" s="120" t="s">
        <v>142</v>
      </c>
      <c r="C27" s="121">
        <v>195000</v>
      </c>
      <c r="D27" s="121">
        <v>228000</v>
      </c>
      <c r="E27" s="121">
        <v>240000</v>
      </c>
    </row>
    <row r="28" spans="1:5" ht="15.75" thickBot="1">
      <c r="A28" s="126" t="s">
        <v>143</v>
      </c>
      <c r="B28" s="127" t="s">
        <v>144</v>
      </c>
      <c r="C28" s="128">
        <f>C3+C5+C8+C10+C17</f>
        <v>1379504</v>
      </c>
      <c r="D28" s="128">
        <f t="shared" ref="D28:E28" si="5">D3+D5+D8+D10+D17</f>
        <v>1475855</v>
      </c>
      <c r="E28" s="128">
        <f t="shared" si="5"/>
        <v>1582536</v>
      </c>
    </row>
    <row r="29" spans="1:5" ht="15.75" thickBot="1">
      <c r="A29" s="129"/>
      <c r="B29" s="130" t="s">
        <v>145</v>
      </c>
      <c r="C29" s="131"/>
      <c r="D29" s="131"/>
      <c r="E29" s="131"/>
    </row>
    <row r="30" spans="1:5" ht="15.75" thickBot="1">
      <c r="A30" s="129">
        <v>50409</v>
      </c>
      <c r="B30" s="120" t="s">
        <v>146</v>
      </c>
      <c r="C30" s="121">
        <v>25000</v>
      </c>
      <c r="D30" s="121">
        <v>30000</v>
      </c>
      <c r="E30" s="121">
        <v>29000</v>
      </c>
    </row>
    <row r="31" spans="1:5" ht="15.75" thickBot="1">
      <c r="A31" s="129">
        <v>50409</v>
      </c>
      <c r="B31" s="120" t="s">
        <v>147</v>
      </c>
      <c r="C31" s="131">
        <v>3000</v>
      </c>
      <c r="D31" s="131">
        <v>2000</v>
      </c>
      <c r="E31" s="131">
        <v>5000</v>
      </c>
    </row>
    <row r="32" spans="1:5" ht="15.75" thickBot="1">
      <c r="A32" s="129">
        <v>50409</v>
      </c>
      <c r="B32" s="120" t="s">
        <v>148</v>
      </c>
      <c r="C32" s="121">
        <v>43000</v>
      </c>
      <c r="D32" s="121">
        <v>50000</v>
      </c>
      <c r="E32" s="121">
        <v>50000</v>
      </c>
    </row>
    <row r="33" spans="1:5" ht="15.75" thickBot="1">
      <c r="A33" s="126" t="s">
        <v>149</v>
      </c>
      <c r="B33" s="127" t="s">
        <v>150</v>
      </c>
      <c r="C33" s="128">
        <f>C30+C31+C32</f>
        <v>71000</v>
      </c>
      <c r="D33" s="128">
        <f t="shared" ref="D33:E33" si="6">D30+D31+D32</f>
        <v>82000</v>
      </c>
      <c r="E33" s="128">
        <f t="shared" si="6"/>
        <v>84000</v>
      </c>
    </row>
    <row r="34" spans="1:5" ht="15.75" thickBot="1">
      <c r="A34" s="129"/>
      <c r="B34" s="130" t="s">
        <v>151</v>
      </c>
      <c r="C34" s="131"/>
      <c r="D34" s="131"/>
      <c r="E34" s="131"/>
    </row>
    <row r="35" spans="1:5" ht="15.75" thickBot="1">
      <c r="A35" s="129">
        <v>50409</v>
      </c>
      <c r="B35" s="120" t="s">
        <v>152</v>
      </c>
      <c r="C35" s="121">
        <v>39000</v>
      </c>
      <c r="D35" s="121">
        <v>42000</v>
      </c>
      <c r="E35" s="121">
        <v>47000</v>
      </c>
    </row>
    <row r="36" spans="1:5" ht="15.75" thickBot="1">
      <c r="A36" s="129"/>
      <c r="B36" s="120" t="s">
        <v>229</v>
      </c>
      <c r="C36" s="121">
        <v>6000</v>
      </c>
      <c r="D36" s="121">
        <v>7000</v>
      </c>
      <c r="E36" s="121">
        <v>7000</v>
      </c>
    </row>
    <row r="37" spans="1:5" ht="15.75" thickBot="1">
      <c r="A37" s="126" t="s">
        <v>153</v>
      </c>
      <c r="B37" s="127" t="s">
        <v>154</v>
      </c>
      <c r="C37" s="128">
        <f>C35+C36</f>
        <v>45000</v>
      </c>
      <c r="D37" s="128">
        <f t="shared" ref="D37:E37" si="7">D35+D36</f>
        <v>49000</v>
      </c>
      <c r="E37" s="128">
        <f t="shared" si="7"/>
        <v>54000</v>
      </c>
    </row>
    <row r="38" spans="1:5" ht="15.75" thickBot="1">
      <c r="A38" s="150" t="s">
        <v>155</v>
      </c>
      <c r="B38" s="151"/>
      <c r="C38" s="132">
        <f>C28+C33+C37</f>
        <v>1495504</v>
      </c>
      <c r="D38" s="132">
        <f t="shared" ref="D38:E38" si="8">D28+D33+D37</f>
        <v>1606855</v>
      </c>
      <c r="E38" s="132">
        <f t="shared" si="8"/>
        <v>1720536</v>
      </c>
    </row>
    <row r="39" spans="1:5">
      <c r="C39" s="48"/>
      <c r="D39" s="48"/>
      <c r="E39" s="48"/>
    </row>
  </sheetData>
  <mergeCells count="1">
    <mergeCell ref="A38:B3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3"/>
  <sheetViews>
    <sheetView topLeftCell="A3" zoomScaleNormal="100" workbookViewId="0">
      <selection activeCell="E17" sqref="E17"/>
    </sheetView>
  </sheetViews>
  <sheetFormatPr defaultRowHeight="15"/>
  <cols>
    <col min="1" max="1" width="4" customWidth="1"/>
    <col min="2" max="2" width="2.5703125" customWidth="1"/>
    <col min="3" max="3" width="21" customWidth="1"/>
    <col min="4" max="5" width="14.7109375" customWidth="1"/>
    <col min="6" max="6" width="14.5703125" customWidth="1"/>
    <col min="7" max="7" width="15" customWidth="1"/>
    <col min="9" max="9" width="10.140625" bestFit="1" customWidth="1"/>
  </cols>
  <sheetData>
    <row r="1" spans="1:9" ht="15.75" thickBot="1">
      <c r="A1" t="s">
        <v>42</v>
      </c>
    </row>
    <row r="2" spans="1:9" ht="45" customHeight="1" thickBot="1">
      <c r="A2" s="8"/>
      <c r="B2" s="154" t="s">
        <v>7</v>
      </c>
      <c r="C2" s="154"/>
      <c r="D2" s="44">
        <v>2024</v>
      </c>
      <c r="E2" s="44" t="s">
        <v>230</v>
      </c>
      <c r="F2" s="44" t="s">
        <v>231</v>
      </c>
      <c r="G2" s="46" t="s">
        <v>232</v>
      </c>
    </row>
    <row r="3" spans="1:9" ht="16.5" thickBot="1">
      <c r="A3" s="9"/>
      <c r="B3" s="152"/>
      <c r="C3" s="152"/>
      <c r="D3" s="11"/>
      <c r="E3" s="10"/>
      <c r="F3" s="10"/>
      <c r="G3" s="45"/>
    </row>
    <row r="4" spans="1:9" ht="42.75" customHeight="1" thickBot="1">
      <c r="A4" s="40">
        <v>1</v>
      </c>
      <c r="B4" s="153" t="s">
        <v>8</v>
      </c>
      <c r="C4" s="153"/>
      <c r="D4" s="12">
        <f>D5+D6</f>
        <v>14648717</v>
      </c>
      <c r="E4" s="12">
        <f>E5+E6</f>
        <v>16168653</v>
      </c>
      <c r="F4" s="12">
        <f>F5+F6</f>
        <v>16878455</v>
      </c>
      <c r="G4" s="12">
        <f>G5+G6</f>
        <v>17657166</v>
      </c>
    </row>
    <row r="5" spans="1:9" ht="30" customHeight="1" thickBot="1">
      <c r="A5" s="19">
        <v>1</v>
      </c>
      <c r="B5" s="20"/>
      <c r="C5" s="13" t="s">
        <v>9</v>
      </c>
      <c r="D5" s="21">
        <v>1436260</v>
      </c>
      <c r="E5" s="21">
        <v>1495504</v>
      </c>
      <c r="F5" s="21">
        <v>1606855</v>
      </c>
      <c r="G5" s="21">
        <v>1720536</v>
      </c>
    </row>
    <row r="6" spans="1:9" ht="29.25" thickBot="1">
      <c r="A6" s="22">
        <v>1</v>
      </c>
      <c r="B6" s="23"/>
      <c r="C6" s="14" t="s">
        <v>17</v>
      </c>
      <c r="D6" s="24">
        <v>13212457</v>
      </c>
      <c r="E6" s="24">
        <v>14673149</v>
      </c>
      <c r="F6" s="24">
        <v>15271600</v>
      </c>
      <c r="G6" s="24">
        <v>15936630</v>
      </c>
    </row>
    <row r="7" spans="1:9" ht="43.5" thickBot="1">
      <c r="A7" s="41">
        <v>2</v>
      </c>
      <c r="B7" s="42"/>
      <c r="C7" s="43" t="s">
        <v>10</v>
      </c>
      <c r="D7" s="12">
        <f>D8+D13</f>
        <v>14534764</v>
      </c>
      <c r="E7" s="12">
        <f>E8+E13</f>
        <v>16168653</v>
      </c>
      <c r="F7" s="12">
        <f>F8+F13</f>
        <v>16878455</v>
      </c>
      <c r="G7" s="12">
        <f>G8+G13</f>
        <v>17657166</v>
      </c>
    </row>
    <row r="8" spans="1:9" ht="33" customHeight="1" thickBot="1">
      <c r="A8" s="25">
        <v>2.1</v>
      </c>
      <c r="B8" s="26"/>
      <c r="C8" s="15" t="s">
        <v>11</v>
      </c>
      <c r="D8" s="16">
        <f>D9+D10+D11+D12</f>
        <v>10496857</v>
      </c>
      <c r="E8" s="16">
        <f>E9+E10+E11+E12</f>
        <v>11640000</v>
      </c>
      <c r="F8" s="16">
        <f>F9+F10+F11+F12</f>
        <v>12179800</v>
      </c>
      <c r="G8" s="16">
        <f>G9+G10+G11+G12</f>
        <v>12728524</v>
      </c>
    </row>
    <row r="9" spans="1:9" ht="26.25" customHeight="1" thickBot="1">
      <c r="A9" s="27"/>
      <c r="B9" s="28"/>
      <c r="C9" s="17" t="s">
        <v>12</v>
      </c>
      <c r="D9" s="29">
        <v>7936857</v>
      </c>
      <c r="E9" s="30">
        <v>8730000</v>
      </c>
      <c r="F9" s="30">
        <v>9166500</v>
      </c>
      <c r="G9" s="30">
        <v>9624825</v>
      </c>
      <c r="I9" s="48"/>
    </row>
    <row r="10" spans="1:9" ht="27" customHeight="1" thickBot="1">
      <c r="A10" s="31"/>
      <c r="B10" s="32"/>
      <c r="C10" s="18" t="s">
        <v>13</v>
      </c>
      <c r="D10" s="29">
        <v>1710000</v>
      </c>
      <c r="E10" s="30">
        <v>1790000</v>
      </c>
      <c r="F10" s="30">
        <v>1843700</v>
      </c>
      <c r="G10" s="30">
        <v>1899011</v>
      </c>
    </row>
    <row r="11" spans="1:9" ht="25.5" customHeight="1" thickBot="1">
      <c r="A11" s="31"/>
      <c r="B11" s="32"/>
      <c r="C11" s="18" t="s">
        <v>14</v>
      </c>
      <c r="D11" s="29">
        <v>250000</v>
      </c>
      <c r="E11" s="30">
        <v>320000</v>
      </c>
      <c r="F11" s="30">
        <v>329600</v>
      </c>
      <c r="G11" s="30">
        <v>339488</v>
      </c>
      <c r="I11" s="48"/>
    </row>
    <row r="12" spans="1:9" ht="27" customHeight="1" thickBot="1">
      <c r="A12" s="34"/>
      <c r="B12" s="33"/>
      <c r="C12" s="18" t="s">
        <v>15</v>
      </c>
      <c r="D12" s="29">
        <v>600000</v>
      </c>
      <c r="E12" s="30">
        <v>800000</v>
      </c>
      <c r="F12" s="30">
        <v>840000</v>
      </c>
      <c r="G12" s="30">
        <v>865200</v>
      </c>
    </row>
    <row r="13" spans="1:9" ht="27" customHeight="1" thickBot="1">
      <c r="A13" s="35">
        <v>2.2999999999999998</v>
      </c>
      <c r="B13" s="36"/>
      <c r="C13" s="15" t="s">
        <v>16</v>
      </c>
      <c r="D13" s="37">
        <v>4037907</v>
      </c>
      <c r="E13" s="38">
        <v>4528653</v>
      </c>
      <c r="F13" s="39">
        <v>4698655</v>
      </c>
      <c r="G13" s="39">
        <v>4928642</v>
      </c>
      <c r="I13" s="48"/>
    </row>
  </sheetData>
  <mergeCells count="3">
    <mergeCell ref="B3:C3"/>
    <mergeCell ref="B4:C4"/>
    <mergeCell ref="B2:C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G24"/>
  <sheetViews>
    <sheetView zoomScaleNormal="100" workbookViewId="0">
      <selection activeCell="A2" sqref="A2:G22"/>
    </sheetView>
  </sheetViews>
  <sheetFormatPr defaultRowHeight="15"/>
  <cols>
    <col min="1" max="1" width="19.85546875" customWidth="1"/>
    <col min="2" max="2" width="13.85546875" customWidth="1"/>
    <col min="3" max="3" width="12.85546875" customWidth="1"/>
    <col min="4" max="4" width="12.42578125" customWidth="1"/>
    <col min="5" max="5" width="11.7109375" customWidth="1"/>
    <col min="6" max="6" width="13.5703125" customWidth="1"/>
    <col min="7" max="7" width="14.28515625" customWidth="1"/>
  </cols>
  <sheetData>
    <row r="2" spans="1:7">
      <c r="A2" t="s">
        <v>233</v>
      </c>
    </row>
    <row r="3" spans="1:7" ht="15.75" customHeight="1">
      <c r="A3" s="155" t="s">
        <v>18</v>
      </c>
      <c r="B3" s="157">
        <v>2025</v>
      </c>
      <c r="C3" s="157"/>
      <c r="D3" s="157"/>
      <c r="E3" s="157"/>
      <c r="F3" s="157"/>
      <c r="G3" s="52"/>
    </row>
    <row r="4" spans="1:7" ht="26.25">
      <c r="A4" s="156"/>
      <c r="B4" s="52" t="s">
        <v>19</v>
      </c>
      <c r="C4" s="56" t="s">
        <v>20</v>
      </c>
      <c r="D4" s="56" t="s">
        <v>21</v>
      </c>
      <c r="E4" s="56" t="s">
        <v>22</v>
      </c>
      <c r="F4" s="52" t="s">
        <v>23</v>
      </c>
      <c r="G4" s="56" t="s">
        <v>24</v>
      </c>
    </row>
    <row r="5" spans="1:7" ht="15.75" customHeight="1">
      <c r="A5" s="54" t="s">
        <v>25</v>
      </c>
      <c r="B5" s="149">
        <v>137842.1329</v>
      </c>
      <c r="C5" s="50">
        <v>26000</v>
      </c>
      <c r="D5" s="50"/>
      <c r="E5" s="50">
        <v>385000</v>
      </c>
      <c r="F5" s="148"/>
      <c r="G5" s="50">
        <f>B5+C5+D5+E5+F5</f>
        <v>548842.13289999997</v>
      </c>
    </row>
    <row r="6" spans="1:7" ht="25.5" customHeight="1">
      <c r="A6" s="54" t="s">
        <v>26</v>
      </c>
      <c r="B6" s="149">
        <v>311117.09055999998</v>
      </c>
      <c r="C6" s="50">
        <v>5000</v>
      </c>
      <c r="D6" s="50"/>
      <c r="E6" s="50"/>
      <c r="F6" s="148"/>
      <c r="G6" s="50">
        <f t="shared" ref="G6:G21" si="0">B6+C6+D6+E6+F6</f>
        <v>316117.09055999998</v>
      </c>
    </row>
    <row r="7" spans="1:7" ht="25.5" customHeight="1">
      <c r="A7" s="54" t="s">
        <v>27</v>
      </c>
      <c r="B7" s="149">
        <v>330000</v>
      </c>
      <c r="C7" s="50">
        <v>90000</v>
      </c>
      <c r="D7" s="50"/>
      <c r="E7" s="50"/>
      <c r="F7" s="148">
        <v>40000</v>
      </c>
      <c r="G7" s="50">
        <f t="shared" si="0"/>
        <v>460000</v>
      </c>
    </row>
    <row r="8" spans="1:7" ht="19.5" customHeight="1">
      <c r="A8" s="54" t="s">
        <v>41</v>
      </c>
      <c r="B8" s="149">
        <v>8700</v>
      </c>
      <c r="C8" s="50">
        <v>500</v>
      </c>
      <c r="D8" s="50"/>
      <c r="E8" s="50">
        <v>4000</v>
      </c>
      <c r="F8" s="148"/>
      <c r="G8" s="50">
        <f t="shared" si="0"/>
        <v>13200</v>
      </c>
    </row>
    <row r="9" spans="1:7" ht="15.75" customHeight="1">
      <c r="A9" s="54" t="s">
        <v>28</v>
      </c>
      <c r="B9" s="149">
        <v>64734.719819999998</v>
      </c>
      <c r="C9" s="50">
        <f>12000+30000</f>
        <v>42000</v>
      </c>
      <c r="D9" s="50"/>
      <c r="E9" s="50"/>
      <c r="F9" s="148"/>
      <c r="G9" s="50">
        <f t="shared" si="0"/>
        <v>106734.71982</v>
      </c>
    </row>
    <row r="10" spans="1:7" ht="15.75" customHeight="1">
      <c r="A10" s="54" t="s">
        <v>29</v>
      </c>
      <c r="B10" s="149">
        <f>185000+3552.76</f>
        <v>188552.76</v>
      </c>
      <c r="C10" s="50">
        <v>47137</v>
      </c>
      <c r="D10" s="50">
        <v>200000</v>
      </c>
      <c r="E10" s="50"/>
      <c r="F10" s="148"/>
      <c r="G10" s="50">
        <f t="shared" si="0"/>
        <v>435689.76</v>
      </c>
    </row>
    <row r="11" spans="1:7" ht="25.5" customHeight="1">
      <c r="A11" s="54" t="s">
        <v>30</v>
      </c>
      <c r="B11" s="149">
        <v>18529.482</v>
      </c>
      <c r="C11" s="50">
        <v>330692</v>
      </c>
      <c r="D11" s="50"/>
      <c r="E11" s="50"/>
      <c r="F11" s="148">
        <v>663000</v>
      </c>
      <c r="G11" s="50">
        <f t="shared" si="0"/>
        <v>1012221.4820000001</v>
      </c>
    </row>
    <row r="12" spans="1:7" ht="27" customHeight="1">
      <c r="A12" s="54" t="s">
        <v>31</v>
      </c>
      <c r="B12" s="149">
        <v>130000</v>
      </c>
      <c r="C12" s="50">
        <v>15000</v>
      </c>
      <c r="D12" s="50"/>
      <c r="E12" s="50"/>
      <c r="F12" s="148"/>
      <c r="G12" s="50">
        <f t="shared" si="0"/>
        <v>145000</v>
      </c>
    </row>
    <row r="13" spans="1:7" ht="25.5" customHeight="1">
      <c r="A13" s="54" t="s">
        <v>32</v>
      </c>
      <c r="B13" s="149">
        <v>33000</v>
      </c>
      <c r="C13" s="50">
        <v>8000</v>
      </c>
      <c r="D13" s="50"/>
      <c r="E13" s="50"/>
      <c r="F13" s="148"/>
      <c r="G13" s="50">
        <f t="shared" si="0"/>
        <v>41000</v>
      </c>
    </row>
    <row r="14" spans="1:7" ht="15" customHeight="1">
      <c r="A14" s="54" t="s">
        <v>33</v>
      </c>
      <c r="B14" s="149">
        <v>54000</v>
      </c>
      <c r="C14" s="50">
        <v>15000</v>
      </c>
      <c r="D14" s="50"/>
      <c r="E14" s="50">
        <v>231000</v>
      </c>
      <c r="F14" s="148">
        <v>140000</v>
      </c>
      <c r="G14" s="50">
        <f t="shared" si="0"/>
        <v>440000</v>
      </c>
    </row>
    <row r="15" spans="1:7" ht="25.5" customHeight="1">
      <c r="A15" s="54" t="s">
        <v>34</v>
      </c>
      <c r="B15" s="149">
        <v>73000</v>
      </c>
      <c r="C15" s="50">
        <v>20000</v>
      </c>
      <c r="D15" s="50"/>
      <c r="E15" s="50"/>
      <c r="F15" s="148">
        <v>12000</v>
      </c>
      <c r="G15" s="50">
        <f t="shared" si="0"/>
        <v>105000</v>
      </c>
    </row>
    <row r="16" spans="1:7" ht="25.5" customHeight="1">
      <c r="A16" s="55" t="s">
        <v>35</v>
      </c>
      <c r="B16" s="149">
        <v>55000</v>
      </c>
      <c r="C16" s="50">
        <v>60200</v>
      </c>
      <c r="D16" s="50"/>
      <c r="E16" s="50"/>
      <c r="F16" s="148">
        <v>3083653</v>
      </c>
      <c r="G16" s="50">
        <f t="shared" si="0"/>
        <v>3198853</v>
      </c>
    </row>
    <row r="17" spans="1:7" ht="19.5" customHeight="1">
      <c r="A17" s="55" t="s">
        <v>36</v>
      </c>
      <c r="B17" s="149">
        <f>1386970+20000</f>
        <v>1406970</v>
      </c>
      <c r="C17" s="50">
        <f>415007+45000</f>
        <v>460007</v>
      </c>
      <c r="D17" s="50">
        <v>43000</v>
      </c>
      <c r="E17" s="51"/>
      <c r="F17" s="148">
        <v>70000</v>
      </c>
      <c r="G17" s="50">
        <f t="shared" si="0"/>
        <v>1979977</v>
      </c>
    </row>
    <row r="18" spans="1:7" ht="15.75" customHeight="1">
      <c r="A18" s="55" t="s">
        <v>37</v>
      </c>
      <c r="B18" s="149">
        <v>83878.813599999994</v>
      </c>
      <c r="C18" s="50">
        <v>16500</v>
      </c>
      <c r="D18" s="50">
        <v>4000</v>
      </c>
      <c r="E18" s="50"/>
      <c r="F18" s="148">
        <v>0</v>
      </c>
      <c r="G18" s="50">
        <f t="shared" si="0"/>
        <v>104378.81359999999</v>
      </c>
    </row>
    <row r="19" spans="1:7" ht="15.75" customHeight="1">
      <c r="A19" s="147" t="s">
        <v>234</v>
      </c>
      <c r="B19" s="149">
        <v>50000</v>
      </c>
      <c r="C19" s="50">
        <v>45000</v>
      </c>
      <c r="D19" s="50">
        <v>5000</v>
      </c>
      <c r="E19" s="50"/>
      <c r="F19" s="148">
        <v>260000</v>
      </c>
      <c r="G19" s="50">
        <f t="shared" si="0"/>
        <v>360000</v>
      </c>
    </row>
    <row r="20" spans="1:7" ht="25.5" customHeight="1">
      <c r="A20" s="55" t="s">
        <v>38</v>
      </c>
      <c r="B20" s="149">
        <v>93500</v>
      </c>
      <c r="C20" s="50">
        <v>49500</v>
      </c>
      <c r="D20" s="50"/>
      <c r="E20" s="50">
        <v>120000</v>
      </c>
      <c r="F20" s="148">
        <v>50000</v>
      </c>
      <c r="G20" s="50">
        <f t="shared" si="0"/>
        <v>313000</v>
      </c>
    </row>
    <row r="21" spans="1:7" ht="27" customHeight="1">
      <c r="A21" s="55" t="s">
        <v>39</v>
      </c>
      <c r="B21" s="149">
        <f>5651175+40000</f>
        <v>5691175</v>
      </c>
      <c r="C21" s="50">
        <v>559464</v>
      </c>
      <c r="D21" s="50">
        <v>68000</v>
      </c>
      <c r="E21" s="50">
        <v>60000</v>
      </c>
      <c r="F21" s="148">
        <v>210000</v>
      </c>
      <c r="G21" s="50">
        <f t="shared" si="0"/>
        <v>6588639</v>
      </c>
    </row>
    <row r="22" spans="1:7" ht="15.75" thickBot="1">
      <c r="A22" s="49" t="s">
        <v>40</v>
      </c>
      <c r="B22" s="53">
        <f t="shared" ref="B22:G22" si="1">SUM(B5:B21)</f>
        <v>8729999.9988799989</v>
      </c>
      <c r="C22" s="53">
        <f t="shared" si="1"/>
        <v>1790000</v>
      </c>
      <c r="D22" s="53">
        <f t="shared" si="1"/>
        <v>320000</v>
      </c>
      <c r="E22" s="53">
        <f t="shared" si="1"/>
        <v>800000</v>
      </c>
      <c r="F22" s="53">
        <f t="shared" si="1"/>
        <v>4528653</v>
      </c>
      <c r="G22" s="53">
        <f t="shared" si="1"/>
        <v>16168652.998879999</v>
      </c>
    </row>
    <row r="24" spans="1:7">
      <c r="B24" s="7"/>
    </row>
  </sheetData>
  <mergeCells count="2">
    <mergeCell ref="A3:A4"/>
    <mergeCell ref="B3:F3"/>
  </mergeCells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I24"/>
  <sheetViews>
    <sheetView zoomScaleNormal="100" workbookViewId="0">
      <selection activeCell="A2" sqref="A2:G22"/>
    </sheetView>
  </sheetViews>
  <sheetFormatPr defaultRowHeight="15"/>
  <cols>
    <col min="1" max="1" width="19.85546875" customWidth="1"/>
    <col min="2" max="2" width="13.85546875" customWidth="1"/>
    <col min="3" max="3" width="12.85546875" customWidth="1"/>
    <col min="4" max="4" width="12" customWidth="1"/>
    <col min="5" max="5" width="12.7109375" customWidth="1"/>
    <col min="6" max="6" width="13.5703125" customWidth="1"/>
    <col min="7" max="7" width="14.28515625" customWidth="1"/>
    <col min="9" max="9" width="10.7109375" bestFit="1" customWidth="1"/>
  </cols>
  <sheetData>
    <row r="2" spans="1:7">
      <c r="A2" t="s">
        <v>237</v>
      </c>
    </row>
    <row r="3" spans="1:7" ht="15.75" customHeight="1">
      <c r="A3" s="155" t="s">
        <v>18</v>
      </c>
      <c r="B3" s="157">
        <v>2026</v>
      </c>
      <c r="C3" s="157"/>
      <c r="D3" s="157"/>
      <c r="E3" s="157"/>
      <c r="F3" s="157"/>
      <c r="G3" s="52"/>
    </row>
    <row r="4" spans="1:7" ht="26.25">
      <c r="A4" s="156"/>
      <c r="B4" s="52" t="s">
        <v>19</v>
      </c>
      <c r="C4" s="142" t="s">
        <v>20</v>
      </c>
      <c r="D4" s="142" t="s">
        <v>21</v>
      </c>
      <c r="E4" s="142" t="s">
        <v>22</v>
      </c>
      <c r="F4" s="52" t="s">
        <v>23</v>
      </c>
      <c r="G4" s="142" t="s">
        <v>24</v>
      </c>
    </row>
    <row r="5" spans="1:7" ht="15.75" customHeight="1">
      <c r="A5" s="54" t="s">
        <v>25</v>
      </c>
      <c r="B5" s="149">
        <v>143355.81821599999</v>
      </c>
      <c r="C5" s="50">
        <v>27000</v>
      </c>
      <c r="D5" s="50"/>
      <c r="E5" s="50">
        <v>402000</v>
      </c>
      <c r="F5" s="148"/>
      <c r="G5" s="50">
        <f>B5+C5+D5+E5+F5</f>
        <v>572355.81821599999</v>
      </c>
    </row>
    <row r="6" spans="1:7" ht="25.5" customHeight="1">
      <c r="A6" s="54" t="s">
        <v>26</v>
      </c>
      <c r="B6" s="149">
        <v>323561.77418239997</v>
      </c>
      <c r="C6" s="50">
        <v>6000</v>
      </c>
      <c r="D6" s="50"/>
      <c r="E6" s="50"/>
      <c r="F6" s="148"/>
      <c r="G6" s="50">
        <f t="shared" ref="G6:G21" si="0">B6+C6+D6+E6+F6</f>
        <v>329561.77418239997</v>
      </c>
    </row>
    <row r="7" spans="1:7" ht="25.5" customHeight="1">
      <c r="A7" s="54" t="s">
        <v>27</v>
      </c>
      <c r="B7" s="149">
        <v>373200</v>
      </c>
      <c r="C7" s="50">
        <v>90000</v>
      </c>
      <c r="D7" s="50"/>
      <c r="E7" s="50"/>
      <c r="F7" s="148">
        <v>85000</v>
      </c>
      <c r="G7" s="50">
        <f t="shared" si="0"/>
        <v>548200</v>
      </c>
    </row>
    <row r="8" spans="1:7" ht="19.5" customHeight="1">
      <c r="A8" s="54" t="s">
        <v>41</v>
      </c>
      <c r="B8" s="149">
        <v>9048</v>
      </c>
      <c r="C8" s="50">
        <v>500</v>
      </c>
      <c r="D8" s="50"/>
      <c r="E8" s="50">
        <v>5000</v>
      </c>
      <c r="F8" s="148"/>
      <c r="G8" s="50">
        <f t="shared" si="0"/>
        <v>14548</v>
      </c>
    </row>
    <row r="9" spans="1:7" ht="15.75" customHeight="1">
      <c r="A9" s="54" t="s">
        <v>28</v>
      </c>
      <c r="B9" s="149">
        <v>67324.108612800002</v>
      </c>
      <c r="C9" s="50">
        <f>12000+30000</f>
        <v>42000</v>
      </c>
      <c r="D9" s="50"/>
      <c r="E9" s="50"/>
      <c r="F9" s="148"/>
      <c r="G9" s="50">
        <f t="shared" si="0"/>
        <v>109324.1086128</v>
      </c>
    </row>
    <row r="10" spans="1:7" ht="15.75" customHeight="1">
      <c r="A10" s="54" t="s">
        <v>29</v>
      </c>
      <c r="B10" s="149">
        <f>196094.8704+7300</f>
        <v>203394.87040000001</v>
      </c>
      <c r="C10" s="50">
        <v>48500</v>
      </c>
      <c r="D10" s="50">
        <v>205600</v>
      </c>
      <c r="E10" s="50"/>
      <c r="F10" s="148"/>
      <c r="G10" s="50">
        <f t="shared" si="0"/>
        <v>457494.87040000001</v>
      </c>
    </row>
    <row r="11" spans="1:7" ht="25.5" customHeight="1">
      <c r="A11" s="54" t="s">
        <v>30</v>
      </c>
      <c r="B11" s="149">
        <v>19270.66128</v>
      </c>
      <c r="C11" s="50">
        <f>330692+30000</f>
        <v>360692</v>
      </c>
      <c r="D11" s="50"/>
      <c r="E11" s="50"/>
      <c r="F11" s="148">
        <v>713655</v>
      </c>
      <c r="G11" s="50">
        <f t="shared" si="0"/>
        <v>1093617.6612800001</v>
      </c>
    </row>
    <row r="12" spans="1:7" ht="27" customHeight="1">
      <c r="A12" s="54" t="s">
        <v>31</v>
      </c>
      <c r="B12" s="149">
        <f>135200+10000</f>
        <v>145200</v>
      </c>
      <c r="C12" s="50">
        <v>20000</v>
      </c>
      <c r="D12" s="50"/>
      <c r="E12" s="50"/>
      <c r="F12" s="148"/>
      <c r="G12" s="50">
        <f t="shared" si="0"/>
        <v>165200</v>
      </c>
    </row>
    <row r="13" spans="1:7" ht="25.5" customHeight="1">
      <c r="A13" s="54" t="s">
        <v>32</v>
      </c>
      <c r="B13" s="149">
        <v>34320</v>
      </c>
      <c r="C13" s="50">
        <v>8000</v>
      </c>
      <c r="D13" s="50"/>
      <c r="E13" s="50">
        <v>3000</v>
      </c>
      <c r="F13" s="148"/>
      <c r="G13" s="50">
        <f t="shared" si="0"/>
        <v>45320</v>
      </c>
    </row>
    <row r="14" spans="1:7" ht="15" customHeight="1">
      <c r="A14" s="54" t="s">
        <v>33</v>
      </c>
      <c r="B14" s="149">
        <v>56160</v>
      </c>
      <c r="C14" s="50">
        <v>15000</v>
      </c>
      <c r="D14" s="50"/>
      <c r="E14" s="50">
        <v>235000</v>
      </c>
      <c r="F14" s="148">
        <v>160000</v>
      </c>
      <c r="G14" s="50">
        <f t="shared" si="0"/>
        <v>466160</v>
      </c>
    </row>
    <row r="15" spans="1:7" ht="25.5" customHeight="1">
      <c r="A15" s="54" t="s">
        <v>34</v>
      </c>
      <c r="B15" s="149">
        <v>75920</v>
      </c>
      <c r="C15" s="50">
        <v>20000</v>
      </c>
      <c r="D15" s="50"/>
      <c r="E15" s="50"/>
      <c r="F15" s="148">
        <v>12000</v>
      </c>
      <c r="G15" s="50">
        <f t="shared" si="0"/>
        <v>107920</v>
      </c>
    </row>
    <row r="16" spans="1:7" ht="25.5" customHeight="1">
      <c r="A16" s="55" t="s">
        <v>35</v>
      </c>
      <c r="B16" s="149">
        <v>57200</v>
      </c>
      <c r="C16" s="50">
        <v>64537</v>
      </c>
      <c r="D16" s="50"/>
      <c r="E16" s="50"/>
      <c r="F16" s="148">
        <v>3338000</v>
      </c>
      <c r="G16" s="50">
        <f t="shared" si="0"/>
        <v>3459737</v>
      </c>
    </row>
    <row r="17" spans="1:9" ht="19.5" customHeight="1">
      <c r="A17" s="55" t="s">
        <v>36</v>
      </c>
      <c r="B17" s="149">
        <f>1463248.8+30000</f>
        <v>1493248.8</v>
      </c>
      <c r="C17" s="50">
        <f>415007+50000</f>
        <v>465007</v>
      </c>
      <c r="D17" s="50">
        <v>45000</v>
      </c>
      <c r="E17" s="51"/>
      <c r="F17" s="148">
        <v>80000</v>
      </c>
      <c r="G17" s="50">
        <f t="shared" si="0"/>
        <v>2083255.8</v>
      </c>
    </row>
    <row r="18" spans="1:9" ht="15.75" customHeight="1">
      <c r="A18" s="55" t="s">
        <v>37</v>
      </c>
      <c r="B18" s="149">
        <v>87233.966143999991</v>
      </c>
      <c r="C18" s="50">
        <v>17000</v>
      </c>
      <c r="D18" s="50">
        <v>4000</v>
      </c>
      <c r="E18" s="50"/>
      <c r="F18" s="148">
        <v>0</v>
      </c>
      <c r="G18" s="50">
        <f t="shared" si="0"/>
        <v>108233.96614399999</v>
      </c>
    </row>
    <row r="19" spans="1:9" ht="15.75" customHeight="1">
      <c r="A19" s="147" t="s">
        <v>234</v>
      </c>
      <c r="B19" s="149">
        <v>52000</v>
      </c>
      <c r="C19" s="50">
        <v>45000</v>
      </c>
      <c r="D19" s="50">
        <v>5000</v>
      </c>
      <c r="E19" s="50"/>
      <c r="F19" s="148">
        <v>20000</v>
      </c>
      <c r="G19" s="50">
        <f t="shared" si="0"/>
        <v>122000</v>
      </c>
    </row>
    <row r="20" spans="1:9" ht="25.5" customHeight="1">
      <c r="A20" s="55" t="s">
        <v>38</v>
      </c>
      <c r="B20" s="149">
        <v>97240</v>
      </c>
      <c r="C20" s="50">
        <v>55000</v>
      </c>
      <c r="D20" s="50"/>
      <c r="E20" s="50">
        <v>125000</v>
      </c>
      <c r="F20" s="148">
        <v>80000</v>
      </c>
      <c r="G20" s="50">
        <f t="shared" si="0"/>
        <v>357240</v>
      </c>
    </row>
    <row r="21" spans="1:9" ht="27" customHeight="1">
      <c r="A21" s="55" t="s">
        <v>39</v>
      </c>
      <c r="B21" s="149">
        <f>5918822+10000</f>
        <v>5928822</v>
      </c>
      <c r="C21" s="50">
        <v>559464</v>
      </c>
      <c r="D21" s="50">
        <v>70000</v>
      </c>
      <c r="E21" s="50">
        <v>70000</v>
      </c>
      <c r="F21" s="148">
        <v>210000</v>
      </c>
      <c r="G21" s="50">
        <f t="shared" si="0"/>
        <v>6838286</v>
      </c>
      <c r="I21" s="7">
        <f>C22-1843700</f>
        <v>0</v>
      </c>
    </row>
    <row r="22" spans="1:9" ht="15.75" thickBot="1">
      <c r="A22" s="49" t="s">
        <v>40</v>
      </c>
      <c r="B22" s="53">
        <f t="shared" ref="B22:G22" si="1">SUM(B5:B21)</f>
        <v>9166499.9988352004</v>
      </c>
      <c r="C22" s="53">
        <f t="shared" si="1"/>
        <v>1843700</v>
      </c>
      <c r="D22" s="53">
        <f t="shared" si="1"/>
        <v>329600</v>
      </c>
      <c r="E22" s="53">
        <f t="shared" si="1"/>
        <v>840000</v>
      </c>
      <c r="F22" s="53">
        <f t="shared" si="1"/>
        <v>4698655</v>
      </c>
      <c r="G22" s="53">
        <f t="shared" si="1"/>
        <v>16878454.998835199</v>
      </c>
    </row>
    <row r="24" spans="1:9">
      <c r="B24" s="7"/>
    </row>
  </sheetData>
  <mergeCells count="2">
    <mergeCell ref="A3:A4"/>
    <mergeCell ref="B3:F3"/>
  </mergeCells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G24"/>
  <sheetViews>
    <sheetView zoomScaleNormal="100" workbookViewId="0">
      <selection activeCell="A2" sqref="A2:G22"/>
    </sheetView>
  </sheetViews>
  <sheetFormatPr defaultRowHeight="15"/>
  <cols>
    <col min="1" max="1" width="19.85546875" customWidth="1"/>
    <col min="2" max="2" width="13.85546875" customWidth="1"/>
    <col min="3" max="3" width="12.85546875" customWidth="1"/>
    <col min="4" max="4" width="12.42578125" customWidth="1"/>
    <col min="5" max="5" width="11.7109375" customWidth="1"/>
    <col min="6" max="6" width="13.5703125" customWidth="1"/>
    <col min="7" max="7" width="14.28515625" customWidth="1"/>
  </cols>
  <sheetData>
    <row r="2" spans="1:7">
      <c r="A2" t="s">
        <v>238</v>
      </c>
    </row>
    <row r="3" spans="1:7" ht="15.75" customHeight="1">
      <c r="A3" s="155" t="s">
        <v>18</v>
      </c>
      <c r="B3" s="157">
        <v>2027</v>
      </c>
      <c r="C3" s="157"/>
      <c r="D3" s="157"/>
      <c r="E3" s="157"/>
      <c r="F3" s="157"/>
      <c r="G3" s="52"/>
    </row>
    <row r="4" spans="1:7" ht="26.25">
      <c r="A4" s="156"/>
      <c r="B4" s="52" t="s">
        <v>19</v>
      </c>
      <c r="C4" s="142" t="s">
        <v>20</v>
      </c>
      <c r="D4" s="142" t="s">
        <v>21</v>
      </c>
      <c r="E4" s="142" t="s">
        <v>22</v>
      </c>
      <c r="F4" s="52" t="s">
        <v>23</v>
      </c>
      <c r="G4" s="142" t="s">
        <v>24</v>
      </c>
    </row>
    <row r="5" spans="1:7" ht="15.75" customHeight="1">
      <c r="A5" s="54" t="s">
        <v>25</v>
      </c>
      <c r="B5" s="149">
        <v>150523.60912679997</v>
      </c>
      <c r="C5" s="50">
        <v>28000</v>
      </c>
      <c r="D5" s="50"/>
      <c r="E5" s="50">
        <v>407200</v>
      </c>
      <c r="F5" s="148"/>
      <c r="G5" s="50">
        <f>B5+C5+D5+E5+F5</f>
        <v>585723.60912679997</v>
      </c>
    </row>
    <row r="6" spans="1:7" ht="25.5" customHeight="1">
      <c r="A6" s="54" t="s">
        <v>26</v>
      </c>
      <c r="B6" s="149">
        <v>339739.86289151997</v>
      </c>
      <c r="C6" s="50">
        <v>6300</v>
      </c>
      <c r="D6" s="50"/>
      <c r="E6" s="50"/>
      <c r="F6" s="148"/>
      <c r="G6" s="50">
        <f t="shared" ref="G6:G21" si="0">B6+C6+D6+E6+F6</f>
        <v>346039.86289151997</v>
      </c>
    </row>
    <row r="7" spans="1:7" ht="25.5" customHeight="1">
      <c r="A7" s="54" t="s">
        <v>27</v>
      </c>
      <c r="B7" s="149">
        <v>391860</v>
      </c>
      <c r="C7" s="50">
        <v>91000</v>
      </c>
      <c r="D7" s="50"/>
      <c r="E7" s="50"/>
      <c r="F7" s="148">
        <v>85000</v>
      </c>
      <c r="G7" s="50">
        <f t="shared" si="0"/>
        <v>567860</v>
      </c>
    </row>
    <row r="8" spans="1:7" ht="19.5" customHeight="1">
      <c r="A8" s="54" t="s">
        <v>41</v>
      </c>
      <c r="B8" s="149">
        <v>9500.4</v>
      </c>
      <c r="C8" s="50">
        <v>700</v>
      </c>
      <c r="D8" s="50"/>
      <c r="E8" s="50">
        <v>5000</v>
      </c>
      <c r="F8" s="148"/>
      <c r="G8" s="50">
        <f t="shared" si="0"/>
        <v>15200.4</v>
      </c>
    </row>
    <row r="9" spans="1:7" ht="15.75" customHeight="1">
      <c r="A9" s="54" t="s">
        <v>28</v>
      </c>
      <c r="B9" s="149">
        <v>70690.314043439997</v>
      </c>
      <c r="C9" s="50">
        <v>43000</v>
      </c>
      <c r="D9" s="50"/>
      <c r="E9" s="50"/>
      <c r="F9" s="148"/>
      <c r="G9" s="50">
        <f t="shared" si="0"/>
        <v>113690.31404344</v>
      </c>
    </row>
    <row r="10" spans="1:7" ht="15.75" customHeight="1">
      <c r="A10" s="54" t="s">
        <v>29</v>
      </c>
      <c r="B10" s="149">
        <v>213564.61392</v>
      </c>
      <c r="C10" s="50">
        <v>49000</v>
      </c>
      <c r="D10" s="50">
        <f>205600+4888</f>
        <v>210488</v>
      </c>
      <c r="E10" s="50"/>
      <c r="F10" s="148"/>
      <c r="G10" s="50">
        <f t="shared" si="0"/>
        <v>473052.61392000003</v>
      </c>
    </row>
    <row r="11" spans="1:7" ht="25.5" customHeight="1">
      <c r="A11" s="54" t="s">
        <v>30</v>
      </c>
      <c r="B11" s="149">
        <v>20234.194344</v>
      </c>
      <c r="C11" s="50">
        <f>330692+30000+27282</f>
        <v>387974</v>
      </c>
      <c r="D11" s="50"/>
      <c r="E11" s="50"/>
      <c r="F11" s="148">
        <v>836642</v>
      </c>
      <c r="G11" s="50">
        <f t="shared" si="0"/>
        <v>1244850.194344</v>
      </c>
    </row>
    <row r="12" spans="1:7" ht="27" customHeight="1">
      <c r="A12" s="54" t="s">
        <v>31</v>
      </c>
      <c r="B12" s="149">
        <v>152460</v>
      </c>
      <c r="C12" s="50">
        <v>20000</v>
      </c>
      <c r="D12" s="50"/>
      <c r="E12" s="50"/>
      <c r="F12" s="148"/>
      <c r="G12" s="50">
        <f t="shared" si="0"/>
        <v>172460</v>
      </c>
    </row>
    <row r="13" spans="1:7" ht="25.5" customHeight="1">
      <c r="A13" s="54" t="s">
        <v>32</v>
      </c>
      <c r="B13" s="149">
        <v>36036</v>
      </c>
      <c r="C13" s="50">
        <v>8000</v>
      </c>
      <c r="D13" s="50"/>
      <c r="E13" s="50">
        <v>3000</v>
      </c>
      <c r="F13" s="148"/>
      <c r="G13" s="50">
        <f t="shared" si="0"/>
        <v>47036</v>
      </c>
    </row>
    <row r="14" spans="1:7" ht="15" customHeight="1">
      <c r="A14" s="54" t="s">
        <v>33</v>
      </c>
      <c r="B14" s="149">
        <v>58968</v>
      </c>
      <c r="C14" s="50">
        <v>15000</v>
      </c>
      <c r="D14" s="50"/>
      <c r="E14" s="50">
        <v>250000</v>
      </c>
      <c r="F14" s="148">
        <v>180000</v>
      </c>
      <c r="G14" s="50">
        <f t="shared" si="0"/>
        <v>503968</v>
      </c>
    </row>
    <row r="15" spans="1:7" ht="25.5" customHeight="1">
      <c r="A15" s="54" t="s">
        <v>34</v>
      </c>
      <c r="B15" s="149">
        <v>79716</v>
      </c>
      <c r="C15" s="50">
        <v>21500</v>
      </c>
      <c r="D15" s="50"/>
      <c r="E15" s="50"/>
      <c r="F15" s="148">
        <v>12000</v>
      </c>
      <c r="G15" s="50">
        <f t="shared" si="0"/>
        <v>113216</v>
      </c>
    </row>
    <row r="16" spans="1:7" ht="25.5" customHeight="1">
      <c r="A16" s="55" t="s">
        <v>35</v>
      </c>
      <c r="B16" s="149">
        <v>60060</v>
      </c>
      <c r="C16" s="50">
        <v>64537</v>
      </c>
      <c r="D16" s="50"/>
      <c r="E16" s="50"/>
      <c r="F16" s="148">
        <v>3420000</v>
      </c>
      <c r="G16" s="50">
        <f t="shared" si="0"/>
        <v>3544597</v>
      </c>
    </row>
    <row r="17" spans="1:7" ht="19.5" customHeight="1">
      <c r="A17" s="55" t="s">
        <v>36</v>
      </c>
      <c r="B17" s="149">
        <v>1567911.24</v>
      </c>
      <c r="C17" s="50">
        <v>480000</v>
      </c>
      <c r="D17" s="50">
        <v>45000</v>
      </c>
      <c r="E17" s="51"/>
      <c r="F17" s="148">
        <v>85000</v>
      </c>
      <c r="G17" s="50">
        <f t="shared" si="0"/>
        <v>2177911.2400000002</v>
      </c>
    </row>
    <row r="18" spans="1:7" ht="15.75" customHeight="1">
      <c r="A18" s="55" t="s">
        <v>37</v>
      </c>
      <c r="B18" s="149">
        <v>91595.664451199991</v>
      </c>
      <c r="C18" s="50">
        <v>17000</v>
      </c>
      <c r="D18" s="50">
        <v>3000</v>
      </c>
      <c r="E18" s="50"/>
      <c r="F18" s="148">
        <v>0</v>
      </c>
      <c r="G18" s="50">
        <f t="shared" si="0"/>
        <v>111595.66445119999</v>
      </c>
    </row>
    <row r="19" spans="1:7" ht="15.75" customHeight="1">
      <c r="A19" s="147" t="s">
        <v>234</v>
      </c>
      <c r="B19" s="149">
        <v>54600</v>
      </c>
      <c r="C19" s="50">
        <v>45000</v>
      </c>
      <c r="D19" s="50">
        <v>6000</v>
      </c>
      <c r="E19" s="50"/>
      <c r="F19" s="148">
        <v>20000</v>
      </c>
      <c r="G19" s="50">
        <f t="shared" si="0"/>
        <v>125600</v>
      </c>
    </row>
    <row r="20" spans="1:7" ht="25.5" customHeight="1">
      <c r="A20" s="55" t="s">
        <v>38</v>
      </c>
      <c r="B20" s="149">
        <v>102102</v>
      </c>
      <c r="C20" s="50">
        <v>57000</v>
      </c>
      <c r="D20" s="50"/>
      <c r="E20" s="50">
        <v>125000</v>
      </c>
      <c r="F20" s="148">
        <v>80000</v>
      </c>
      <c r="G20" s="50">
        <f t="shared" si="0"/>
        <v>364102</v>
      </c>
    </row>
    <row r="21" spans="1:7" ht="27" customHeight="1">
      <c r="A21" s="55" t="s">
        <v>39</v>
      </c>
      <c r="B21" s="149">
        <v>6225263.0999999996</v>
      </c>
      <c r="C21" s="50">
        <v>565000</v>
      </c>
      <c r="D21" s="50">
        <v>75000</v>
      </c>
      <c r="E21" s="50">
        <v>75000</v>
      </c>
      <c r="F21" s="148">
        <v>210000</v>
      </c>
      <c r="G21" s="50">
        <f t="shared" si="0"/>
        <v>7150263.0999999996</v>
      </c>
    </row>
    <row r="22" spans="1:7" ht="15.75" thickBot="1">
      <c r="A22" s="49" t="s">
        <v>40</v>
      </c>
      <c r="B22" s="53">
        <f t="shared" ref="B22:G22" si="1">SUM(B5:B21)</f>
        <v>9624824.9987769593</v>
      </c>
      <c r="C22" s="53">
        <f t="shared" si="1"/>
        <v>1899011</v>
      </c>
      <c r="D22" s="53">
        <f t="shared" si="1"/>
        <v>339488</v>
      </c>
      <c r="E22" s="53">
        <f t="shared" si="1"/>
        <v>865200</v>
      </c>
      <c r="F22" s="53">
        <f t="shared" si="1"/>
        <v>4928642</v>
      </c>
      <c r="G22" s="53">
        <f t="shared" si="1"/>
        <v>17657165.998776957</v>
      </c>
    </row>
    <row r="24" spans="1:7">
      <c r="C24" s="7"/>
      <c r="D24" s="7"/>
    </row>
  </sheetData>
  <mergeCells count="2">
    <mergeCell ref="A3:A4"/>
    <mergeCell ref="B3:F3"/>
  </mergeCells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65"/>
  <sheetViews>
    <sheetView topLeftCell="A37" zoomScaleNormal="100" workbookViewId="0">
      <selection sqref="A1:E64"/>
    </sheetView>
  </sheetViews>
  <sheetFormatPr defaultRowHeight="15"/>
  <cols>
    <col min="1" max="1" width="3.5703125" customWidth="1"/>
    <col min="2" max="2" width="54" customWidth="1"/>
    <col min="3" max="3" width="12.42578125" customWidth="1"/>
    <col min="4" max="4" width="12.28515625" customWidth="1"/>
    <col min="5" max="5" width="13.28515625" customWidth="1"/>
  </cols>
  <sheetData>
    <row r="1" spans="1:5" ht="15.75">
      <c r="A1" s="158" t="s">
        <v>91</v>
      </c>
      <c r="B1" s="159"/>
      <c r="C1" s="76"/>
      <c r="D1" s="77"/>
      <c r="E1" s="77"/>
    </row>
    <row r="2" spans="1:5">
      <c r="A2" s="78"/>
      <c r="B2" s="58" t="s">
        <v>235</v>
      </c>
      <c r="C2" s="79" t="s">
        <v>43</v>
      </c>
      <c r="D2" s="80">
        <v>10</v>
      </c>
      <c r="E2" s="80">
        <v>21</v>
      </c>
    </row>
    <row r="3" spans="1:5" ht="39">
      <c r="A3" s="81">
        <v>1</v>
      </c>
      <c r="B3" s="92" t="s">
        <v>202</v>
      </c>
      <c r="C3" s="83">
        <f>D3+E3</f>
        <v>340000</v>
      </c>
      <c r="D3" s="84">
        <v>250000</v>
      </c>
      <c r="E3" s="85">
        <v>90000</v>
      </c>
    </row>
    <row r="4" spans="1:5" s="137" customFormat="1">
      <c r="A4" s="81">
        <v>2</v>
      </c>
      <c r="B4" s="136" t="s">
        <v>178</v>
      </c>
      <c r="C4" s="83">
        <f t="shared" ref="C4:C31" si="0">D4+E4</f>
        <v>130000</v>
      </c>
      <c r="D4" s="84">
        <v>90000</v>
      </c>
      <c r="E4" s="85">
        <v>40000</v>
      </c>
    </row>
    <row r="5" spans="1:5" s="137" customFormat="1">
      <c r="A5" s="81">
        <v>3</v>
      </c>
      <c r="B5" s="136" t="s">
        <v>48</v>
      </c>
      <c r="C5" s="83">
        <f t="shared" si="0"/>
        <v>20000</v>
      </c>
      <c r="D5" s="84">
        <v>20000</v>
      </c>
      <c r="E5" s="85"/>
    </row>
    <row r="6" spans="1:5" s="137" customFormat="1">
      <c r="A6" s="81">
        <v>4</v>
      </c>
      <c r="B6" s="136" t="s">
        <v>49</v>
      </c>
      <c r="C6" s="83">
        <f t="shared" si="0"/>
        <v>468653</v>
      </c>
      <c r="D6" s="84">
        <v>418653</v>
      </c>
      <c r="E6" s="85">
        <v>50000</v>
      </c>
    </row>
    <row r="7" spans="1:5" s="137" customFormat="1" ht="26.25">
      <c r="A7" s="81">
        <v>5</v>
      </c>
      <c r="B7" s="141" t="s">
        <v>199</v>
      </c>
      <c r="C7" s="83">
        <f t="shared" si="0"/>
        <v>80000</v>
      </c>
      <c r="D7" s="84">
        <v>60000</v>
      </c>
      <c r="E7" s="85">
        <v>20000</v>
      </c>
    </row>
    <row r="8" spans="1:5" s="137" customFormat="1" ht="25.9" customHeight="1">
      <c r="A8" s="81">
        <v>6</v>
      </c>
      <c r="B8" s="141" t="s">
        <v>205</v>
      </c>
      <c r="C8" s="83">
        <f t="shared" si="0"/>
        <v>600000</v>
      </c>
      <c r="D8" s="84">
        <v>450000</v>
      </c>
      <c r="E8" s="85">
        <v>150000</v>
      </c>
    </row>
    <row r="9" spans="1:5" s="137" customFormat="1" ht="26.25">
      <c r="A9" s="81">
        <v>7</v>
      </c>
      <c r="B9" s="141" t="s">
        <v>200</v>
      </c>
      <c r="C9" s="83">
        <f t="shared" si="0"/>
        <v>45000</v>
      </c>
      <c r="D9" s="84">
        <v>30000</v>
      </c>
      <c r="E9" s="85">
        <v>15000</v>
      </c>
    </row>
    <row r="10" spans="1:5" s="137" customFormat="1" ht="26.25">
      <c r="A10" s="81">
        <v>8</v>
      </c>
      <c r="B10" s="141" t="s">
        <v>204</v>
      </c>
      <c r="C10" s="83">
        <f t="shared" si="0"/>
        <v>120000</v>
      </c>
      <c r="D10" s="84">
        <v>90000</v>
      </c>
      <c r="E10" s="85">
        <v>30000</v>
      </c>
    </row>
    <row r="11" spans="1:5" s="137" customFormat="1" ht="26.25">
      <c r="A11" s="81">
        <v>9</v>
      </c>
      <c r="B11" s="141" t="s">
        <v>171</v>
      </c>
      <c r="C11" s="83">
        <f t="shared" si="0"/>
        <v>80000</v>
      </c>
      <c r="D11" s="84">
        <v>60000</v>
      </c>
      <c r="E11" s="85">
        <v>20000</v>
      </c>
    </row>
    <row r="12" spans="1:5" s="137" customFormat="1">
      <c r="A12" s="81">
        <v>10</v>
      </c>
      <c r="B12" s="136" t="s">
        <v>203</v>
      </c>
      <c r="C12" s="83">
        <f t="shared" si="0"/>
        <v>170000</v>
      </c>
      <c r="D12" s="84">
        <v>140000</v>
      </c>
      <c r="E12" s="85">
        <v>30000</v>
      </c>
    </row>
    <row r="13" spans="1:5" s="137" customFormat="1">
      <c r="A13" s="81">
        <v>11</v>
      </c>
      <c r="B13" s="136" t="s">
        <v>211</v>
      </c>
      <c r="C13" s="83">
        <f t="shared" si="0"/>
        <v>60000</v>
      </c>
      <c r="D13" s="84">
        <v>40000</v>
      </c>
      <c r="E13" s="85">
        <v>20000</v>
      </c>
    </row>
    <row r="14" spans="1:5" s="137" customFormat="1" ht="26.25">
      <c r="A14" s="81">
        <v>12</v>
      </c>
      <c r="B14" s="141" t="s">
        <v>172</v>
      </c>
      <c r="C14" s="83">
        <f t="shared" si="0"/>
        <v>180000</v>
      </c>
      <c r="D14" s="84">
        <v>130000</v>
      </c>
      <c r="E14" s="85">
        <v>50000</v>
      </c>
    </row>
    <row r="15" spans="1:5" s="137" customFormat="1">
      <c r="A15" s="81">
        <v>13</v>
      </c>
      <c r="B15" s="136" t="s">
        <v>173</v>
      </c>
      <c r="C15" s="83">
        <f t="shared" si="0"/>
        <v>15000</v>
      </c>
      <c r="D15" s="84"/>
      <c r="E15" s="85">
        <v>15000</v>
      </c>
    </row>
    <row r="16" spans="1:5" s="137" customFormat="1">
      <c r="A16" s="81">
        <v>14</v>
      </c>
      <c r="B16" s="136" t="s">
        <v>164</v>
      </c>
      <c r="C16" s="83">
        <f t="shared" si="0"/>
        <v>30000</v>
      </c>
      <c r="D16" s="84">
        <v>30000</v>
      </c>
      <c r="E16" s="85">
        <v>0</v>
      </c>
    </row>
    <row r="17" spans="1:5" s="137" customFormat="1">
      <c r="A17" s="81">
        <v>15</v>
      </c>
      <c r="B17" s="136" t="s">
        <v>174</v>
      </c>
      <c r="C17" s="83">
        <f t="shared" si="0"/>
        <v>35000</v>
      </c>
      <c r="D17" s="84">
        <v>15000</v>
      </c>
      <c r="E17" s="85">
        <v>20000</v>
      </c>
    </row>
    <row r="18" spans="1:5" s="137" customFormat="1">
      <c r="A18" s="81">
        <v>16</v>
      </c>
      <c r="B18" s="136" t="s">
        <v>92</v>
      </c>
      <c r="C18" s="83">
        <f t="shared" si="0"/>
        <v>20000</v>
      </c>
      <c r="D18" s="84">
        <v>10000</v>
      </c>
      <c r="E18" s="85">
        <v>10000</v>
      </c>
    </row>
    <row r="19" spans="1:5" s="137" customFormat="1" ht="26.25">
      <c r="A19" s="81">
        <v>17</v>
      </c>
      <c r="B19" s="141" t="s">
        <v>175</v>
      </c>
      <c r="C19" s="83">
        <f t="shared" si="0"/>
        <v>75000</v>
      </c>
      <c r="D19" s="84">
        <v>55000</v>
      </c>
      <c r="E19" s="85">
        <v>20000</v>
      </c>
    </row>
    <row r="20" spans="1:5" s="137" customFormat="1" ht="26.25">
      <c r="A20" s="81">
        <v>18</v>
      </c>
      <c r="B20" s="141" t="s">
        <v>176</v>
      </c>
      <c r="C20" s="83">
        <f t="shared" si="0"/>
        <v>50000</v>
      </c>
      <c r="D20" s="84">
        <v>30000</v>
      </c>
      <c r="E20" s="85">
        <v>20000</v>
      </c>
    </row>
    <row r="21" spans="1:5" s="137" customFormat="1" ht="26.25">
      <c r="A21" s="81">
        <v>19</v>
      </c>
      <c r="B21" s="141" t="s">
        <v>191</v>
      </c>
      <c r="C21" s="83">
        <f t="shared" si="0"/>
        <v>100000</v>
      </c>
      <c r="D21" s="84">
        <v>80000</v>
      </c>
      <c r="E21" s="85">
        <v>20000</v>
      </c>
    </row>
    <row r="22" spans="1:5" s="137" customFormat="1">
      <c r="A22" s="81">
        <v>20</v>
      </c>
      <c r="B22" s="136" t="s">
        <v>197</v>
      </c>
      <c r="C22" s="83">
        <f t="shared" si="0"/>
        <v>70000</v>
      </c>
      <c r="D22" s="84">
        <v>50000</v>
      </c>
      <c r="E22" s="85">
        <v>20000</v>
      </c>
    </row>
    <row r="23" spans="1:5" s="137" customFormat="1">
      <c r="A23" s="81">
        <v>21</v>
      </c>
      <c r="B23" s="136" t="s">
        <v>168</v>
      </c>
      <c r="C23" s="83">
        <f t="shared" si="0"/>
        <v>20000</v>
      </c>
      <c r="D23" s="84">
        <v>10000</v>
      </c>
      <c r="E23" s="85">
        <v>10000</v>
      </c>
    </row>
    <row r="24" spans="1:5" s="137" customFormat="1">
      <c r="A24" s="81">
        <v>22</v>
      </c>
      <c r="B24" s="136" t="s">
        <v>169</v>
      </c>
      <c r="C24" s="83">
        <f t="shared" si="0"/>
        <v>20000</v>
      </c>
      <c r="D24" s="84">
        <v>10000</v>
      </c>
      <c r="E24" s="85">
        <v>10000</v>
      </c>
    </row>
    <row r="25" spans="1:5" s="137" customFormat="1" ht="26.25">
      <c r="A25" s="81">
        <v>23</v>
      </c>
      <c r="B25" s="141" t="s">
        <v>216</v>
      </c>
      <c r="C25" s="83">
        <f t="shared" si="0"/>
        <v>50000</v>
      </c>
      <c r="D25" s="84">
        <v>30000</v>
      </c>
      <c r="E25" s="85">
        <v>20000</v>
      </c>
    </row>
    <row r="26" spans="1:5" s="137" customFormat="1" ht="26.25">
      <c r="A26" s="81">
        <v>24</v>
      </c>
      <c r="B26" s="141" t="s">
        <v>201</v>
      </c>
      <c r="C26" s="83">
        <f t="shared" si="0"/>
        <v>30000</v>
      </c>
      <c r="D26" s="84">
        <v>15000</v>
      </c>
      <c r="E26" s="85">
        <v>15000</v>
      </c>
    </row>
    <row r="27" spans="1:5" s="137" customFormat="1" ht="26.25">
      <c r="A27" s="81">
        <v>25</v>
      </c>
      <c r="B27" s="141" t="s">
        <v>177</v>
      </c>
      <c r="C27" s="83">
        <f t="shared" si="0"/>
        <v>170000</v>
      </c>
      <c r="D27" s="84">
        <v>120000</v>
      </c>
      <c r="E27" s="85">
        <v>50000</v>
      </c>
    </row>
    <row r="28" spans="1:5" s="137" customFormat="1">
      <c r="A28" s="81">
        <v>26</v>
      </c>
      <c r="B28" s="136" t="s">
        <v>94</v>
      </c>
      <c r="C28" s="83">
        <f t="shared" si="0"/>
        <v>0</v>
      </c>
      <c r="D28" s="84"/>
      <c r="E28" s="85"/>
    </row>
    <row r="29" spans="1:5" s="137" customFormat="1">
      <c r="A29" s="81">
        <v>27</v>
      </c>
      <c r="B29" s="136" t="s">
        <v>166</v>
      </c>
      <c r="C29" s="83">
        <f t="shared" si="0"/>
        <v>35000</v>
      </c>
      <c r="D29" s="84">
        <v>20000</v>
      </c>
      <c r="E29" s="85">
        <v>15000</v>
      </c>
    </row>
    <row r="30" spans="1:5" s="137" customFormat="1" ht="26.25">
      <c r="A30" s="81">
        <v>28</v>
      </c>
      <c r="B30" s="141" t="s">
        <v>212</v>
      </c>
      <c r="C30" s="83">
        <f t="shared" si="0"/>
        <v>20000</v>
      </c>
      <c r="D30" s="84">
        <v>10000</v>
      </c>
      <c r="E30" s="85">
        <v>10000</v>
      </c>
    </row>
    <row r="31" spans="1:5" s="137" customFormat="1" ht="26.25">
      <c r="A31" s="81">
        <v>29</v>
      </c>
      <c r="B31" s="141" t="s">
        <v>170</v>
      </c>
      <c r="C31" s="83">
        <f t="shared" si="0"/>
        <v>50000</v>
      </c>
      <c r="D31" s="84">
        <v>30000</v>
      </c>
      <c r="E31" s="85">
        <v>20000</v>
      </c>
    </row>
    <row r="32" spans="1:5">
      <c r="A32" s="86"/>
      <c r="B32" s="87" t="s">
        <v>59</v>
      </c>
      <c r="C32" s="88">
        <f>SUM(C3:C31)</f>
        <v>3083653</v>
      </c>
      <c r="D32" s="88">
        <f>SUM(D3:D31)</f>
        <v>2293653</v>
      </c>
      <c r="E32" s="88">
        <f>SUM(E3:E31)</f>
        <v>790000</v>
      </c>
    </row>
    <row r="33" spans="1:5">
      <c r="A33" s="81">
        <v>30</v>
      </c>
      <c r="B33" s="82" t="s">
        <v>65</v>
      </c>
      <c r="C33" s="77" t="s">
        <v>95</v>
      </c>
      <c r="D33" s="84"/>
      <c r="E33" s="85"/>
    </row>
    <row r="34" spans="1:5">
      <c r="A34" s="81">
        <v>31</v>
      </c>
      <c r="B34" s="82" t="s">
        <v>67</v>
      </c>
      <c r="C34" s="83">
        <f t="shared" ref="C34:C36" si="1">D34+E34</f>
        <v>50000</v>
      </c>
      <c r="D34" s="84">
        <v>30000</v>
      </c>
      <c r="E34" s="85">
        <v>20000</v>
      </c>
    </row>
    <row r="35" spans="1:5">
      <c r="A35" s="81">
        <v>32</v>
      </c>
      <c r="B35" s="82" t="s">
        <v>68</v>
      </c>
      <c r="C35" s="83">
        <f t="shared" si="1"/>
        <v>220000</v>
      </c>
      <c r="D35" s="84">
        <v>170000</v>
      </c>
      <c r="E35" s="85">
        <v>50000</v>
      </c>
    </row>
    <row r="36" spans="1:5" ht="26.25">
      <c r="A36" s="81">
        <v>33</v>
      </c>
      <c r="B36" s="92" t="s">
        <v>210</v>
      </c>
      <c r="C36" s="83">
        <f t="shared" si="1"/>
        <v>160000</v>
      </c>
      <c r="D36" s="84">
        <v>130000</v>
      </c>
      <c r="E36" s="85">
        <v>30000</v>
      </c>
    </row>
    <row r="37" spans="1:5">
      <c r="A37" s="81">
        <v>34</v>
      </c>
      <c r="B37" s="82" t="s">
        <v>69</v>
      </c>
      <c r="C37" s="89" t="s">
        <v>95</v>
      </c>
      <c r="D37" s="84"/>
      <c r="E37" s="85"/>
    </row>
    <row r="38" spans="1:5">
      <c r="A38" s="81">
        <v>35</v>
      </c>
      <c r="B38" s="82" t="s">
        <v>97</v>
      </c>
      <c r="C38" s="89" t="s">
        <v>95</v>
      </c>
      <c r="D38" s="84"/>
      <c r="E38" s="85"/>
    </row>
    <row r="39" spans="1:5">
      <c r="A39" s="81">
        <v>36</v>
      </c>
      <c r="B39" s="82" t="s">
        <v>71</v>
      </c>
      <c r="C39" s="83">
        <f t="shared" ref="C39:C41" si="2">D39+E39</f>
        <v>100000</v>
      </c>
      <c r="D39" s="84"/>
      <c r="E39" s="85">
        <v>100000</v>
      </c>
    </row>
    <row r="40" spans="1:5">
      <c r="A40" s="81">
        <v>37</v>
      </c>
      <c r="B40" s="82" t="s">
        <v>207</v>
      </c>
      <c r="C40" s="83">
        <f t="shared" si="2"/>
        <v>10000</v>
      </c>
      <c r="D40" s="84"/>
      <c r="E40" s="85">
        <v>10000</v>
      </c>
    </row>
    <row r="41" spans="1:5" ht="26.25">
      <c r="A41" s="81">
        <v>38</v>
      </c>
      <c r="B41" s="92" t="s">
        <v>73</v>
      </c>
      <c r="C41" s="83">
        <f t="shared" si="2"/>
        <v>123000</v>
      </c>
      <c r="D41" s="90">
        <v>93000</v>
      </c>
      <c r="E41" s="91">
        <v>30000</v>
      </c>
    </row>
    <row r="42" spans="1:5">
      <c r="A42" s="86"/>
      <c r="B42" s="87" t="s">
        <v>98</v>
      </c>
      <c r="C42" s="88">
        <f>SUM(C33:C41)</f>
        <v>663000</v>
      </c>
      <c r="D42" s="88">
        <f>SUM(D33:D41)</f>
        <v>423000</v>
      </c>
      <c r="E42" s="88">
        <f>SUM(E33:E41)</f>
        <v>240000</v>
      </c>
    </row>
    <row r="43" spans="1:5">
      <c r="A43" s="81">
        <v>39</v>
      </c>
      <c r="B43" s="82" t="s">
        <v>79</v>
      </c>
      <c r="C43" s="160" t="s">
        <v>95</v>
      </c>
      <c r="D43" s="160"/>
      <c r="E43" s="160"/>
    </row>
    <row r="44" spans="1:5" ht="15.75" customHeight="1">
      <c r="A44" s="81">
        <v>40</v>
      </c>
      <c r="B44" s="92" t="s">
        <v>80</v>
      </c>
      <c r="C44" s="160" t="s">
        <v>95</v>
      </c>
      <c r="D44" s="160"/>
      <c r="E44" s="160"/>
    </row>
    <row r="45" spans="1:5">
      <c r="A45" s="86"/>
      <c r="B45" s="87" t="s">
        <v>81</v>
      </c>
      <c r="C45" s="88">
        <f>SUM(C43:C44)</f>
        <v>0</v>
      </c>
      <c r="D45" s="93">
        <f>SUM(D43:D44)</f>
        <v>0</v>
      </c>
      <c r="E45" s="88">
        <f>SUM(E43:E44)</f>
        <v>0</v>
      </c>
    </row>
    <row r="46" spans="1:5" ht="30" customHeight="1">
      <c r="A46" s="81">
        <v>41</v>
      </c>
      <c r="B46" s="92" t="s">
        <v>206</v>
      </c>
      <c r="C46" s="83">
        <f>D46+E46</f>
        <v>210000</v>
      </c>
      <c r="D46" s="90">
        <v>150000</v>
      </c>
      <c r="E46" s="91">
        <v>60000</v>
      </c>
    </row>
    <row r="47" spans="1:5" ht="17.25" customHeight="1">
      <c r="A47" s="81">
        <v>42</v>
      </c>
      <c r="B47" s="92" t="s">
        <v>88</v>
      </c>
      <c r="C47" s="161" t="s">
        <v>99</v>
      </c>
      <c r="D47" s="162"/>
      <c r="E47" s="163"/>
    </row>
    <row r="48" spans="1:5">
      <c r="A48" s="86"/>
      <c r="B48" s="87" t="s">
        <v>89</v>
      </c>
      <c r="C48" s="88">
        <f>SUM(C46:C47)</f>
        <v>210000</v>
      </c>
      <c r="D48" s="93">
        <f>SUM(D46:D47)</f>
        <v>150000</v>
      </c>
      <c r="E48" s="88">
        <f>SUM(E46:E47)</f>
        <v>60000</v>
      </c>
    </row>
    <row r="49" spans="1:5">
      <c r="A49" s="81">
        <v>43</v>
      </c>
      <c r="B49" s="82" t="s">
        <v>76</v>
      </c>
      <c r="C49" s="83">
        <f>D49+E49</f>
        <v>40000</v>
      </c>
      <c r="D49" s="90">
        <v>40000</v>
      </c>
      <c r="E49" s="91">
        <v>0</v>
      </c>
    </row>
    <row r="50" spans="1:5">
      <c r="A50" s="81">
        <v>44</v>
      </c>
      <c r="B50" s="82" t="s">
        <v>77</v>
      </c>
      <c r="C50" s="83">
        <f t="shared" ref="C50:C51" si="3">D50+E50</f>
        <v>260000</v>
      </c>
      <c r="D50" s="90">
        <v>210000</v>
      </c>
      <c r="E50" s="91">
        <v>50000</v>
      </c>
    </row>
    <row r="51" spans="1:5">
      <c r="A51" s="81">
        <v>45</v>
      </c>
      <c r="B51" s="82" t="s">
        <v>100</v>
      </c>
      <c r="C51" s="83">
        <f t="shared" si="3"/>
        <v>30000</v>
      </c>
      <c r="D51" s="90">
        <v>20000</v>
      </c>
      <c r="E51" s="91">
        <v>10000</v>
      </c>
    </row>
    <row r="52" spans="1:5">
      <c r="A52" s="86"/>
      <c r="B52" s="87" t="s">
        <v>78</v>
      </c>
      <c r="C52" s="88">
        <f>SUM(C49:C51)</f>
        <v>330000</v>
      </c>
      <c r="D52" s="93">
        <f>SUM(D49:D51)</f>
        <v>270000</v>
      </c>
      <c r="E52" s="88">
        <f>SUM(E49:E51)</f>
        <v>60000</v>
      </c>
    </row>
    <row r="53" spans="1:5">
      <c r="A53" s="81">
        <v>46</v>
      </c>
      <c r="B53" s="82" t="s">
        <v>82</v>
      </c>
      <c r="C53" s="83">
        <f>D53+E53</f>
        <v>40000</v>
      </c>
      <c r="D53" s="90">
        <v>40000</v>
      </c>
      <c r="E53" s="91">
        <v>0</v>
      </c>
    </row>
    <row r="54" spans="1:5">
      <c r="A54" s="81">
        <v>47</v>
      </c>
      <c r="B54" s="82" t="s">
        <v>83</v>
      </c>
      <c r="C54" s="83">
        <v>0</v>
      </c>
      <c r="D54" s="90"/>
      <c r="E54" s="91"/>
    </row>
    <row r="55" spans="1:5">
      <c r="A55" s="81">
        <v>48</v>
      </c>
      <c r="B55" s="82" t="s">
        <v>85</v>
      </c>
      <c r="C55" s="89" t="s">
        <v>95</v>
      </c>
      <c r="D55" s="90"/>
      <c r="E55" s="91"/>
    </row>
    <row r="56" spans="1:5">
      <c r="A56" s="86"/>
      <c r="B56" s="87" t="s">
        <v>86</v>
      </c>
      <c r="C56" s="88">
        <f>SUM(C53:C55)</f>
        <v>40000</v>
      </c>
      <c r="D56" s="93">
        <f>SUM(D53:D55)</f>
        <v>40000</v>
      </c>
      <c r="E56" s="94">
        <f>SUM(E53:E55)</f>
        <v>0</v>
      </c>
    </row>
    <row r="57" spans="1:5">
      <c r="A57" s="81">
        <v>49</v>
      </c>
      <c r="B57" s="82" t="s">
        <v>157</v>
      </c>
      <c r="C57" s="83">
        <f>D57+E57</f>
        <v>50000</v>
      </c>
      <c r="D57" s="90">
        <v>50000</v>
      </c>
      <c r="E57" s="91"/>
    </row>
    <row r="58" spans="1:5">
      <c r="A58" s="86"/>
      <c r="B58" s="87" t="s">
        <v>87</v>
      </c>
      <c r="C58" s="88">
        <f>SUM(C57:C57)</f>
        <v>50000</v>
      </c>
      <c r="D58" s="93">
        <f>SUM(D57:D57)</f>
        <v>50000</v>
      </c>
      <c r="E58" s="88">
        <f>SUM(E57:E57)</f>
        <v>0</v>
      </c>
    </row>
    <row r="59" spans="1:5">
      <c r="A59" s="144">
        <v>50</v>
      </c>
      <c r="B59" s="145" t="s">
        <v>214</v>
      </c>
      <c r="C59" s="91">
        <f>D59+E59</f>
        <v>12000</v>
      </c>
      <c r="D59" s="146"/>
      <c r="E59" s="91">
        <v>12000</v>
      </c>
    </row>
    <row r="60" spans="1:5">
      <c r="A60" s="86"/>
      <c r="B60" s="87" t="s">
        <v>215</v>
      </c>
      <c r="C60" s="88">
        <f>C59</f>
        <v>12000</v>
      </c>
      <c r="D60" s="88">
        <f t="shared" ref="D60:E60" si="4">D59</f>
        <v>0</v>
      </c>
      <c r="E60" s="88">
        <f t="shared" si="4"/>
        <v>12000</v>
      </c>
    </row>
    <row r="61" spans="1:5">
      <c r="A61" s="81">
        <v>51</v>
      </c>
      <c r="B61" s="82" t="s">
        <v>60</v>
      </c>
      <c r="C61" s="83">
        <v>140000</v>
      </c>
      <c r="D61" s="90">
        <v>100000</v>
      </c>
      <c r="E61" s="91">
        <v>40000</v>
      </c>
    </row>
    <row r="62" spans="1:5">
      <c r="A62" s="81"/>
      <c r="B62" s="82" t="s">
        <v>61</v>
      </c>
      <c r="C62" s="89" t="s">
        <v>95</v>
      </c>
      <c r="D62" s="90"/>
      <c r="E62" s="91"/>
    </row>
    <row r="63" spans="1:5">
      <c r="A63" s="86"/>
      <c r="B63" s="87" t="s">
        <v>64</v>
      </c>
      <c r="C63" s="88">
        <f>SUM(C61:C62)</f>
        <v>140000</v>
      </c>
      <c r="D63" s="93">
        <f>SUM(D61:D62)</f>
        <v>100000</v>
      </c>
      <c r="E63" s="88">
        <f>SUM(E61:E62)</f>
        <v>40000</v>
      </c>
    </row>
    <row r="64" spans="1:5">
      <c r="A64" s="95"/>
      <c r="B64" s="96" t="s">
        <v>90</v>
      </c>
      <c r="C64" s="97">
        <f>C32+C42+C45+C48+C52+C56+C58+C60+C63</f>
        <v>4528653</v>
      </c>
      <c r="D64" s="97">
        <f t="shared" ref="D64:E64" si="5">D32+D42+D45+D48+D52+D56+D58+D60+D63</f>
        <v>3326653</v>
      </c>
      <c r="E64" s="97">
        <f t="shared" si="5"/>
        <v>1202000</v>
      </c>
    </row>
    <row r="65" spans="3:3">
      <c r="C65" s="48"/>
    </row>
  </sheetData>
  <mergeCells count="4">
    <mergeCell ref="A1:B1"/>
    <mergeCell ref="C43:E43"/>
    <mergeCell ref="C44:E44"/>
    <mergeCell ref="C47:E47"/>
  </mergeCells>
  <pageMargins left="0" right="0" top="0.15748031496062992" bottom="0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67"/>
  <sheetViews>
    <sheetView topLeftCell="A40" zoomScaleNormal="100" workbookViewId="0">
      <selection sqref="A1:E66"/>
    </sheetView>
  </sheetViews>
  <sheetFormatPr defaultRowHeight="15"/>
  <cols>
    <col min="1" max="1" width="3.42578125" customWidth="1"/>
    <col min="2" max="2" width="49.42578125" customWidth="1"/>
    <col min="3" max="3" width="15.42578125" customWidth="1"/>
    <col min="4" max="4" width="15.140625" customWidth="1"/>
    <col min="5" max="5" width="15.42578125" customWidth="1"/>
  </cols>
  <sheetData>
    <row r="1" spans="1:5" ht="15.75">
      <c r="A1" s="164" t="s">
        <v>104</v>
      </c>
      <c r="B1" s="165"/>
      <c r="C1" s="47"/>
      <c r="D1" s="47"/>
      <c r="E1" s="47"/>
    </row>
    <row r="2" spans="1:5">
      <c r="A2" s="98"/>
      <c r="B2" s="58" t="s">
        <v>235</v>
      </c>
      <c r="C2" s="99" t="s">
        <v>43</v>
      </c>
      <c r="D2" s="100">
        <v>10</v>
      </c>
      <c r="E2" s="100">
        <v>21</v>
      </c>
    </row>
    <row r="3" spans="1:5" ht="39">
      <c r="A3" s="81">
        <v>1</v>
      </c>
      <c r="B3" s="92" t="s">
        <v>202</v>
      </c>
      <c r="C3" s="101">
        <f>D3+E3</f>
        <v>120000</v>
      </c>
      <c r="D3" s="102">
        <v>80000</v>
      </c>
      <c r="E3" s="103">
        <v>40000</v>
      </c>
    </row>
    <row r="4" spans="1:5">
      <c r="A4" s="81">
        <v>2</v>
      </c>
      <c r="B4" s="136" t="s">
        <v>180</v>
      </c>
      <c r="C4" s="101">
        <f t="shared" ref="C4:C30" si="0">D4+E4</f>
        <v>120000</v>
      </c>
      <c r="D4" s="102">
        <v>80000</v>
      </c>
      <c r="E4" s="103">
        <v>40000</v>
      </c>
    </row>
    <row r="5" spans="1:5">
      <c r="A5" s="81">
        <v>3</v>
      </c>
      <c r="B5" s="136" t="s">
        <v>48</v>
      </c>
      <c r="C5" s="101">
        <f t="shared" si="0"/>
        <v>50000</v>
      </c>
      <c r="D5" s="102">
        <v>50000</v>
      </c>
      <c r="E5" s="103"/>
    </row>
    <row r="6" spans="1:5">
      <c r="A6" s="81">
        <v>4</v>
      </c>
      <c r="B6" s="136" t="s">
        <v>52</v>
      </c>
      <c r="C6" s="101">
        <f t="shared" si="0"/>
        <v>250000</v>
      </c>
      <c r="D6" s="102">
        <v>150000</v>
      </c>
      <c r="E6" s="103">
        <v>100000</v>
      </c>
    </row>
    <row r="7" spans="1:5">
      <c r="A7" s="81">
        <v>5</v>
      </c>
      <c r="B7" s="136" t="s">
        <v>49</v>
      </c>
      <c r="C7" s="101">
        <f t="shared" si="0"/>
        <v>300000</v>
      </c>
      <c r="D7" s="102">
        <v>200000</v>
      </c>
      <c r="E7" s="103">
        <v>100000</v>
      </c>
    </row>
    <row r="8" spans="1:5" ht="26.25">
      <c r="A8" s="81">
        <v>6</v>
      </c>
      <c r="B8" s="141" t="s">
        <v>179</v>
      </c>
      <c r="C8" s="101">
        <f t="shared" si="0"/>
        <v>100000</v>
      </c>
      <c r="D8" s="102">
        <v>70000</v>
      </c>
      <c r="E8" s="103">
        <v>30000</v>
      </c>
    </row>
    <row r="9" spans="1:5" ht="39">
      <c r="A9" s="81">
        <v>7</v>
      </c>
      <c r="B9" s="141" t="s">
        <v>167</v>
      </c>
      <c r="C9" s="101">
        <f t="shared" si="0"/>
        <v>288000</v>
      </c>
      <c r="D9" s="102">
        <v>188000</v>
      </c>
      <c r="E9" s="103">
        <v>100000</v>
      </c>
    </row>
    <row r="10" spans="1:5" ht="26.25">
      <c r="A10" s="81">
        <v>8</v>
      </c>
      <c r="B10" s="141" t="s">
        <v>181</v>
      </c>
      <c r="C10" s="101">
        <f t="shared" si="0"/>
        <v>120000</v>
      </c>
      <c r="D10" s="102">
        <v>100000</v>
      </c>
      <c r="E10" s="103">
        <v>20000</v>
      </c>
    </row>
    <row r="11" spans="1:5" ht="26.25">
      <c r="A11" s="81">
        <v>9</v>
      </c>
      <c r="B11" s="141" t="s">
        <v>182</v>
      </c>
      <c r="C11" s="101">
        <f t="shared" si="0"/>
        <v>100000</v>
      </c>
      <c r="D11" s="102">
        <v>70000</v>
      </c>
      <c r="E11" s="103">
        <v>30000</v>
      </c>
    </row>
    <row r="12" spans="1:5">
      <c r="A12" s="81">
        <v>10</v>
      </c>
      <c r="B12" s="136" t="s">
        <v>208</v>
      </c>
      <c r="C12" s="101">
        <f t="shared" si="0"/>
        <v>150000</v>
      </c>
      <c r="D12" s="102">
        <v>100000</v>
      </c>
      <c r="E12" s="103">
        <v>50000</v>
      </c>
    </row>
    <row r="13" spans="1:5" ht="26.25">
      <c r="A13" s="81">
        <v>11</v>
      </c>
      <c r="B13" s="141" t="s">
        <v>209</v>
      </c>
      <c r="C13" s="101">
        <f t="shared" si="0"/>
        <v>100000</v>
      </c>
      <c r="D13" s="102">
        <v>80000</v>
      </c>
      <c r="E13" s="103">
        <v>20000</v>
      </c>
    </row>
    <row r="14" spans="1:5">
      <c r="A14" s="81">
        <v>12</v>
      </c>
      <c r="B14" s="136" t="s">
        <v>183</v>
      </c>
      <c r="C14" s="101">
        <f t="shared" si="0"/>
        <v>80000</v>
      </c>
      <c r="D14" s="102">
        <v>80000</v>
      </c>
      <c r="E14" s="103"/>
    </row>
    <row r="15" spans="1:5">
      <c r="A15" s="81">
        <v>13</v>
      </c>
      <c r="B15" s="136" t="s">
        <v>184</v>
      </c>
      <c r="C15" s="101">
        <f t="shared" si="0"/>
        <v>50000</v>
      </c>
      <c r="D15" s="102">
        <v>50000</v>
      </c>
      <c r="E15" s="103"/>
    </row>
    <row r="16" spans="1:5">
      <c r="A16" s="81">
        <v>14</v>
      </c>
      <c r="B16" s="136" t="s">
        <v>211</v>
      </c>
      <c r="C16" s="101">
        <f t="shared" si="0"/>
        <v>70000</v>
      </c>
      <c r="D16" s="102">
        <v>60000</v>
      </c>
      <c r="E16" s="103">
        <v>10000</v>
      </c>
    </row>
    <row r="17" spans="1:5" ht="26.25">
      <c r="A17" s="81">
        <v>15</v>
      </c>
      <c r="B17" s="141" t="s">
        <v>200</v>
      </c>
      <c r="C17" s="101">
        <f t="shared" si="0"/>
        <v>350000</v>
      </c>
      <c r="D17" s="102">
        <v>300000</v>
      </c>
      <c r="E17" s="103">
        <v>50000</v>
      </c>
    </row>
    <row r="18" spans="1:5" ht="26.25">
      <c r="A18" s="81">
        <v>16</v>
      </c>
      <c r="B18" s="141" t="s">
        <v>185</v>
      </c>
      <c r="C18" s="101">
        <f t="shared" si="0"/>
        <v>60000</v>
      </c>
      <c r="D18" s="102">
        <v>60000</v>
      </c>
      <c r="E18" s="103"/>
    </row>
    <row r="19" spans="1:5">
      <c r="A19" s="81">
        <v>17</v>
      </c>
      <c r="B19" s="136" t="s">
        <v>51</v>
      </c>
      <c r="C19" s="101">
        <f t="shared" si="0"/>
        <v>80000</v>
      </c>
      <c r="D19" s="102">
        <v>50000</v>
      </c>
      <c r="E19" s="103">
        <v>30000</v>
      </c>
    </row>
    <row r="20" spans="1:5">
      <c r="A20" s="81">
        <v>18</v>
      </c>
      <c r="B20" s="136" t="s">
        <v>105</v>
      </c>
      <c r="C20" s="101">
        <f t="shared" si="0"/>
        <v>30000</v>
      </c>
      <c r="D20" s="102"/>
      <c r="E20" s="103">
        <v>30000</v>
      </c>
    </row>
    <row r="21" spans="1:5" ht="26.25">
      <c r="A21" s="81">
        <v>19</v>
      </c>
      <c r="B21" s="141" t="s">
        <v>216</v>
      </c>
      <c r="C21" s="101">
        <f t="shared" si="0"/>
        <v>250000</v>
      </c>
      <c r="D21" s="102">
        <v>200000</v>
      </c>
      <c r="E21" s="103">
        <v>50000</v>
      </c>
    </row>
    <row r="22" spans="1:5" ht="26.25">
      <c r="A22" s="81">
        <v>20</v>
      </c>
      <c r="B22" s="141" t="s">
        <v>106</v>
      </c>
      <c r="C22" s="101">
        <f t="shared" si="0"/>
        <v>80000</v>
      </c>
      <c r="D22" s="102">
        <v>50000</v>
      </c>
      <c r="E22" s="103">
        <v>30000</v>
      </c>
    </row>
    <row r="23" spans="1:5" ht="26.25">
      <c r="A23" s="81">
        <v>21</v>
      </c>
      <c r="B23" s="141" t="s">
        <v>186</v>
      </c>
      <c r="C23" s="101">
        <f t="shared" si="0"/>
        <v>120000</v>
      </c>
      <c r="D23" s="102">
        <v>70000</v>
      </c>
      <c r="E23" s="103">
        <v>50000</v>
      </c>
    </row>
    <row r="24" spans="1:5" ht="26.25">
      <c r="A24" s="81">
        <v>22</v>
      </c>
      <c r="B24" s="141" t="s">
        <v>191</v>
      </c>
      <c r="C24" s="101">
        <f t="shared" si="0"/>
        <v>100000</v>
      </c>
      <c r="D24" s="102">
        <v>80000</v>
      </c>
      <c r="E24" s="103">
        <v>20000</v>
      </c>
    </row>
    <row r="25" spans="1:5">
      <c r="A25" s="81">
        <v>23</v>
      </c>
      <c r="B25" s="136" t="s">
        <v>93</v>
      </c>
      <c r="C25" s="101">
        <f t="shared" si="0"/>
        <v>10000</v>
      </c>
      <c r="D25" s="102"/>
      <c r="E25" s="103">
        <v>10000</v>
      </c>
    </row>
    <row r="26" spans="1:5" ht="26.25">
      <c r="A26" s="81">
        <v>24</v>
      </c>
      <c r="B26" s="141" t="s">
        <v>94</v>
      </c>
      <c r="C26" s="101">
        <f t="shared" si="0"/>
        <v>10000</v>
      </c>
      <c r="D26" s="102"/>
      <c r="E26" s="103">
        <v>10000</v>
      </c>
    </row>
    <row r="27" spans="1:5" ht="26.25">
      <c r="A27" s="81">
        <v>25</v>
      </c>
      <c r="B27" s="141" t="s">
        <v>187</v>
      </c>
      <c r="C27" s="101">
        <f t="shared" si="0"/>
        <v>80000</v>
      </c>
      <c r="D27" s="102">
        <v>70000</v>
      </c>
      <c r="E27" s="103">
        <v>10000</v>
      </c>
    </row>
    <row r="28" spans="1:5" ht="26.25">
      <c r="A28" s="81">
        <v>26</v>
      </c>
      <c r="B28" s="141" t="s">
        <v>188</v>
      </c>
      <c r="C28" s="101">
        <f t="shared" si="0"/>
        <v>90000</v>
      </c>
      <c r="D28" s="102">
        <v>60000</v>
      </c>
      <c r="E28" s="103">
        <v>30000</v>
      </c>
    </row>
    <row r="29" spans="1:5" ht="26.25">
      <c r="A29" s="81">
        <v>27</v>
      </c>
      <c r="B29" s="141" t="s">
        <v>212</v>
      </c>
      <c r="C29" s="101">
        <f t="shared" si="0"/>
        <v>50000</v>
      </c>
      <c r="D29" s="102">
        <v>30000</v>
      </c>
      <c r="E29" s="103">
        <v>20000</v>
      </c>
    </row>
    <row r="30" spans="1:5">
      <c r="A30" s="81">
        <v>28</v>
      </c>
      <c r="B30" s="136" t="s">
        <v>166</v>
      </c>
      <c r="C30" s="101">
        <f t="shared" si="0"/>
        <v>130000</v>
      </c>
      <c r="D30" s="102">
        <v>100000</v>
      </c>
      <c r="E30" s="103">
        <v>30000</v>
      </c>
    </row>
    <row r="31" spans="1:5" ht="15.75">
      <c r="A31" s="86"/>
      <c r="B31" s="104" t="s">
        <v>59</v>
      </c>
      <c r="C31" s="105">
        <f>SUM(C3:C30)</f>
        <v>3338000</v>
      </c>
      <c r="D31" s="105">
        <f t="shared" ref="D31:E31" si="1">SUM(D3:D30)</f>
        <v>2428000</v>
      </c>
      <c r="E31" s="105">
        <f t="shared" si="1"/>
        <v>910000</v>
      </c>
    </row>
    <row r="32" spans="1:5">
      <c r="A32" s="81">
        <v>29</v>
      </c>
      <c r="B32" s="82" t="s">
        <v>65</v>
      </c>
      <c r="C32" s="47" t="s">
        <v>95</v>
      </c>
      <c r="D32" s="102"/>
      <c r="E32" s="103"/>
    </row>
    <row r="33" spans="1:5">
      <c r="A33" s="81">
        <v>30</v>
      </c>
      <c r="B33" s="106" t="s">
        <v>107</v>
      </c>
      <c r="C33" s="101">
        <f t="shared" ref="C33:C35" si="2">D33+E33</f>
        <v>120000</v>
      </c>
      <c r="D33" s="102">
        <f>70000+20000</f>
        <v>90000</v>
      </c>
      <c r="E33" s="103">
        <v>30000</v>
      </c>
    </row>
    <row r="34" spans="1:5">
      <c r="A34" s="81">
        <v>31</v>
      </c>
      <c r="B34" s="106" t="s">
        <v>96</v>
      </c>
      <c r="C34" s="101">
        <f t="shared" si="2"/>
        <v>223655</v>
      </c>
      <c r="D34" s="102">
        <f>200000-26345</f>
        <v>173655</v>
      </c>
      <c r="E34" s="103">
        <v>50000</v>
      </c>
    </row>
    <row r="35" spans="1:5" ht="26.25">
      <c r="A35" s="81">
        <v>32</v>
      </c>
      <c r="B35" s="111" t="s">
        <v>217</v>
      </c>
      <c r="C35" s="101">
        <f t="shared" si="2"/>
        <v>200000</v>
      </c>
      <c r="D35" s="102">
        <v>150000</v>
      </c>
      <c r="E35" s="103">
        <v>50000</v>
      </c>
    </row>
    <row r="36" spans="1:5">
      <c r="A36" s="81">
        <v>33</v>
      </c>
      <c r="B36" s="82" t="s">
        <v>69</v>
      </c>
      <c r="C36" s="107" t="s">
        <v>95</v>
      </c>
      <c r="D36" s="102"/>
      <c r="E36" s="103"/>
    </row>
    <row r="37" spans="1:5">
      <c r="A37" s="81">
        <v>34</v>
      </c>
      <c r="B37" s="106" t="s">
        <v>97</v>
      </c>
      <c r="C37" s="107" t="s">
        <v>95</v>
      </c>
      <c r="D37" s="102"/>
      <c r="E37" s="103"/>
    </row>
    <row r="38" spans="1:5">
      <c r="A38" s="81">
        <v>35</v>
      </c>
      <c r="B38" s="82" t="s">
        <v>71</v>
      </c>
      <c r="C38" s="101">
        <v>20000</v>
      </c>
      <c r="D38" s="102">
        <v>15000</v>
      </c>
      <c r="E38" s="103">
        <v>5000</v>
      </c>
    </row>
    <row r="39" spans="1:5">
      <c r="A39" s="81">
        <v>36</v>
      </c>
      <c r="B39" s="92" t="s">
        <v>218</v>
      </c>
      <c r="C39" s="101">
        <v>150000</v>
      </c>
      <c r="D39" s="102">
        <v>80000</v>
      </c>
      <c r="E39" s="103">
        <v>40000</v>
      </c>
    </row>
    <row r="40" spans="1:5" ht="15.75">
      <c r="A40" s="86"/>
      <c r="B40" s="104" t="s">
        <v>98</v>
      </c>
      <c r="C40" s="105">
        <f>SUM(C32:C39)</f>
        <v>713655</v>
      </c>
      <c r="D40" s="105">
        <f t="shared" ref="D40:E40" si="3">SUM(D32:D39)</f>
        <v>508655</v>
      </c>
      <c r="E40" s="105">
        <f t="shared" si="3"/>
        <v>175000</v>
      </c>
    </row>
    <row r="41" spans="1:5">
      <c r="A41" s="81">
        <v>37</v>
      </c>
      <c r="B41" s="82" t="s">
        <v>79</v>
      </c>
      <c r="C41" s="101" t="s">
        <v>95</v>
      </c>
      <c r="D41" s="108"/>
      <c r="E41" s="109">
        <v>0</v>
      </c>
    </row>
    <row r="42" spans="1:5" ht="17.25" customHeight="1">
      <c r="A42" s="81">
        <v>38</v>
      </c>
      <c r="B42" s="92" t="s">
        <v>80</v>
      </c>
      <c r="C42" s="101" t="s">
        <v>95</v>
      </c>
      <c r="D42" s="108"/>
      <c r="E42" s="109"/>
    </row>
    <row r="43" spans="1:5" ht="15.75">
      <c r="A43" s="86"/>
      <c r="B43" s="104" t="s">
        <v>81</v>
      </c>
      <c r="C43" s="105">
        <f>SUM(C41:C42)</f>
        <v>0</v>
      </c>
      <c r="D43" s="110">
        <f>SUM(D41:D42)</f>
        <v>0</v>
      </c>
      <c r="E43" s="105">
        <f>SUM(E41:E42)</f>
        <v>0</v>
      </c>
    </row>
    <row r="44" spans="1:5" ht="28.9" customHeight="1">
      <c r="A44" s="81">
        <v>39</v>
      </c>
      <c r="B44" s="111" t="s">
        <v>165</v>
      </c>
      <c r="C44" s="101">
        <f>D44+E44</f>
        <v>210000</v>
      </c>
      <c r="D44" s="108">
        <v>150000</v>
      </c>
      <c r="E44" s="109">
        <v>60000</v>
      </c>
    </row>
    <row r="45" spans="1:5" ht="19.5" customHeight="1">
      <c r="A45" s="81">
        <v>40</v>
      </c>
      <c r="B45" s="92" t="s">
        <v>88</v>
      </c>
      <c r="C45" s="101" t="s">
        <v>95</v>
      </c>
      <c r="D45" s="108">
        <v>0</v>
      </c>
      <c r="E45" s="109"/>
    </row>
    <row r="46" spans="1:5" ht="15.75">
      <c r="A46" s="86"/>
      <c r="B46" s="104" t="s">
        <v>89</v>
      </c>
      <c r="C46" s="105">
        <f>SUM(C44:C45)</f>
        <v>210000</v>
      </c>
      <c r="D46" s="105">
        <f t="shared" ref="D46:E46" si="4">SUM(D44:D45)</f>
        <v>150000</v>
      </c>
      <c r="E46" s="105">
        <f t="shared" si="4"/>
        <v>60000</v>
      </c>
    </row>
    <row r="47" spans="1:5">
      <c r="A47" s="81">
        <v>41</v>
      </c>
      <c r="B47" s="106" t="s">
        <v>76</v>
      </c>
      <c r="C47" s="101">
        <f t="shared" ref="C47:C49" si="5">D47+E47</f>
        <v>50000</v>
      </c>
      <c r="D47" s="108">
        <v>50000</v>
      </c>
      <c r="E47" s="109"/>
    </row>
    <row r="48" spans="1:5">
      <c r="A48" s="81">
        <v>42</v>
      </c>
      <c r="B48" s="106" t="s">
        <v>77</v>
      </c>
      <c r="C48" s="101">
        <v>20000</v>
      </c>
      <c r="D48" s="108">
        <v>20000</v>
      </c>
      <c r="E48" s="109"/>
    </row>
    <row r="49" spans="1:5">
      <c r="A49" s="81">
        <v>43</v>
      </c>
      <c r="B49" s="82" t="s">
        <v>100</v>
      </c>
      <c r="C49" s="101">
        <f t="shared" si="5"/>
        <v>30000</v>
      </c>
      <c r="D49" s="108">
        <v>30000</v>
      </c>
      <c r="E49" s="109">
        <v>0</v>
      </c>
    </row>
    <row r="50" spans="1:5" ht="15.75">
      <c r="A50" s="86"/>
      <c r="B50" s="104" t="s">
        <v>78</v>
      </c>
      <c r="C50" s="105">
        <f>SUM(C47:C49)</f>
        <v>100000</v>
      </c>
      <c r="D50" s="105">
        <f t="shared" ref="D50:E50" si="6">SUM(D47:D49)</f>
        <v>100000</v>
      </c>
      <c r="E50" s="105">
        <f t="shared" si="6"/>
        <v>0</v>
      </c>
    </row>
    <row r="51" spans="1:5">
      <c r="A51" s="81">
        <v>44</v>
      </c>
      <c r="B51" s="106" t="s">
        <v>220</v>
      </c>
      <c r="C51" s="101">
        <f>D51+E51</f>
        <v>50000</v>
      </c>
      <c r="D51" s="108">
        <v>50000</v>
      </c>
      <c r="E51" s="109"/>
    </row>
    <row r="52" spans="1:5">
      <c r="A52" s="81">
        <v>45</v>
      </c>
      <c r="B52" s="106" t="s">
        <v>83</v>
      </c>
      <c r="C52" s="101">
        <f>D52+E52</f>
        <v>35000</v>
      </c>
      <c r="D52" s="108">
        <v>35000</v>
      </c>
      <c r="E52" s="109"/>
    </row>
    <row r="53" spans="1:5">
      <c r="A53" s="81">
        <v>46</v>
      </c>
      <c r="B53" s="82" t="s">
        <v>85</v>
      </c>
      <c r="C53" s="107" t="s">
        <v>95</v>
      </c>
      <c r="D53" s="108"/>
      <c r="E53" s="109"/>
    </row>
    <row r="54" spans="1:5" ht="15.75">
      <c r="A54" s="86"/>
      <c r="B54" s="104" t="s">
        <v>86</v>
      </c>
      <c r="C54" s="105">
        <f>SUM(C51:C53)</f>
        <v>85000</v>
      </c>
      <c r="D54" s="105">
        <f t="shared" ref="D54:E54" si="7">SUM(D51:D53)</f>
        <v>85000</v>
      </c>
      <c r="E54" s="105">
        <f t="shared" si="7"/>
        <v>0</v>
      </c>
    </row>
    <row r="55" spans="1:5">
      <c r="A55" s="144">
        <v>47</v>
      </c>
      <c r="B55" s="145" t="s">
        <v>214</v>
      </c>
      <c r="C55" s="91">
        <f>D55+E55</f>
        <v>12000</v>
      </c>
      <c r="D55" s="146"/>
      <c r="E55" s="91">
        <v>12000</v>
      </c>
    </row>
    <row r="56" spans="1:5">
      <c r="A56" s="86"/>
      <c r="B56" s="87" t="s">
        <v>215</v>
      </c>
      <c r="C56" s="88">
        <f>C55</f>
        <v>12000</v>
      </c>
      <c r="D56" s="88">
        <f t="shared" ref="D56:E56" si="8">D55</f>
        <v>0</v>
      </c>
      <c r="E56" s="88">
        <f t="shared" si="8"/>
        <v>12000</v>
      </c>
    </row>
    <row r="57" spans="1:5">
      <c r="A57" s="81">
        <v>48</v>
      </c>
      <c r="B57" s="82" t="s">
        <v>157</v>
      </c>
      <c r="C57" s="101">
        <f>D57+E57</f>
        <v>80000</v>
      </c>
      <c r="D57" s="108">
        <v>60000</v>
      </c>
      <c r="E57" s="109">
        <v>20000</v>
      </c>
    </row>
    <row r="58" spans="1:5" ht="15.75">
      <c r="A58" s="86"/>
      <c r="B58" s="104" t="s">
        <v>87</v>
      </c>
      <c r="C58" s="105">
        <f>SUM(C57:C57)</f>
        <v>80000</v>
      </c>
      <c r="D58" s="105">
        <f t="shared" ref="D58:E58" si="9">SUM(D57:D57)</f>
        <v>60000</v>
      </c>
      <c r="E58" s="105">
        <f t="shared" si="9"/>
        <v>20000</v>
      </c>
    </row>
    <row r="59" spans="1:5" ht="15.75">
      <c r="A59" s="81">
        <v>49</v>
      </c>
      <c r="B59" s="136" t="s">
        <v>101</v>
      </c>
      <c r="C59" s="138" t="s">
        <v>22</v>
      </c>
      <c r="D59" s="108"/>
      <c r="E59" s="109"/>
    </row>
    <row r="60" spans="1:5" ht="15.75">
      <c r="A60" s="81">
        <v>50</v>
      </c>
      <c r="B60" s="136" t="s">
        <v>108</v>
      </c>
      <c r="C60" s="139" t="s">
        <v>22</v>
      </c>
      <c r="D60" s="108"/>
      <c r="E60" s="109"/>
    </row>
    <row r="61" spans="1:5" ht="15.75">
      <c r="A61" s="81">
        <v>51</v>
      </c>
      <c r="B61" s="136" t="s">
        <v>219</v>
      </c>
      <c r="C61" s="139" t="s">
        <v>22</v>
      </c>
      <c r="D61" s="108"/>
      <c r="E61" s="109"/>
    </row>
    <row r="62" spans="1:5" ht="15.75">
      <c r="A62" s="81">
        <v>52</v>
      </c>
      <c r="B62" s="136" t="s">
        <v>102</v>
      </c>
      <c r="C62" s="139" t="s">
        <v>22</v>
      </c>
      <c r="D62" s="108"/>
      <c r="E62" s="109"/>
    </row>
    <row r="63" spans="1:5">
      <c r="A63" s="81">
        <v>53</v>
      </c>
      <c r="B63" s="140" t="s">
        <v>109</v>
      </c>
      <c r="C63" s="101">
        <f>D63+E63</f>
        <v>160000</v>
      </c>
      <c r="D63" s="108">
        <v>120000</v>
      </c>
      <c r="E63" s="109">
        <v>40000</v>
      </c>
    </row>
    <row r="64" spans="1:5">
      <c r="A64" s="81">
        <v>54</v>
      </c>
      <c r="B64" s="136" t="s">
        <v>103</v>
      </c>
      <c r="C64" s="101"/>
      <c r="D64" s="108"/>
      <c r="E64" s="109"/>
    </row>
    <row r="65" spans="1:5" ht="15.75">
      <c r="A65" s="86"/>
      <c r="B65" s="104" t="s">
        <v>64</v>
      </c>
      <c r="C65" s="105">
        <f>SUM(C63:C64)</f>
        <v>160000</v>
      </c>
      <c r="D65" s="105">
        <f t="shared" ref="D65:E65" si="10">SUM(D63:D64)</f>
        <v>120000</v>
      </c>
      <c r="E65" s="105">
        <f t="shared" si="10"/>
        <v>40000</v>
      </c>
    </row>
    <row r="66" spans="1:5" ht="18.75">
      <c r="A66" s="112"/>
      <c r="B66" s="113" t="s">
        <v>90</v>
      </c>
      <c r="C66" s="133">
        <f>C31+C40+C43+C46+C50+C54+C56+C58+C65</f>
        <v>4698655</v>
      </c>
      <c r="D66" s="133">
        <f>D31+D40+D43+D46+D50+D54+D58+D65</f>
        <v>3451655</v>
      </c>
      <c r="E66" s="133">
        <f>E31+E40+E43+E46+E50+E54+E58+E65</f>
        <v>1205000</v>
      </c>
    </row>
    <row r="67" spans="1:5">
      <c r="C67" s="7">
        <f>C66-4698655</f>
        <v>0</v>
      </c>
    </row>
  </sheetData>
  <mergeCells count="1">
    <mergeCell ref="A1:B1"/>
  </mergeCells>
  <pageMargins left="0" right="0" top="0.35433070866141736" bottom="0.19685039370078741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2"/>
  <sheetViews>
    <sheetView tabSelected="1" topLeftCell="A42" zoomScaleNormal="100" workbookViewId="0">
      <selection sqref="A1:E71"/>
    </sheetView>
  </sheetViews>
  <sheetFormatPr defaultRowHeight="15"/>
  <cols>
    <col min="1" max="1" width="2.7109375" customWidth="1"/>
    <col min="2" max="2" width="59" customWidth="1"/>
    <col min="3" max="3" width="12.85546875" customWidth="1"/>
    <col min="4" max="4" width="12.28515625" customWidth="1"/>
    <col min="5" max="5" width="11.28515625" customWidth="1"/>
    <col min="6" max="6" width="16" customWidth="1"/>
  </cols>
  <sheetData>
    <row r="1" spans="1:5">
      <c r="A1" s="166" t="s">
        <v>198</v>
      </c>
      <c r="B1" s="167"/>
      <c r="C1" s="58"/>
      <c r="D1" s="59"/>
      <c r="E1" s="59"/>
    </row>
    <row r="2" spans="1:5">
      <c r="A2" s="60"/>
      <c r="B2" s="58" t="s">
        <v>235</v>
      </c>
      <c r="C2" s="143" t="s">
        <v>43</v>
      </c>
      <c r="D2" s="61">
        <v>10</v>
      </c>
      <c r="E2" s="61" t="s">
        <v>44</v>
      </c>
    </row>
    <row r="3" spans="1:5">
      <c r="A3" s="62">
        <v>1</v>
      </c>
      <c r="B3" s="63" t="s">
        <v>202</v>
      </c>
      <c r="C3" s="64">
        <f>D3+E3</f>
        <v>270000</v>
      </c>
      <c r="D3" s="65">
        <v>170000</v>
      </c>
      <c r="E3" s="65">
        <v>100000</v>
      </c>
    </row>
    <row r="4" spans="1:5">
      <c r="A4" s="62">
        <v>2</v>
      </c>
      <c r="B4" s="72" t="s">
        <v>189</v>
      </c>
      <c r="C4" s="64">
        <f t="shared" ref="C4:C34" si="0">D4+E4</f>
        <v>130000</v>
      </c>
      <c r="D4" s="66">
        <v>80000</v>
      </c>
      <c r="E4" s="66">
        <v>50000</v>
      </c>
    </row>
    <row r="5" spans="1:5">
      <c r="A5" s="62">
        <v>3</v>
      </c>
      <c r="B5" s="72" t="s">
        <v>190</v>
      </c>
      <c r="C5" s="64">
        <f t="shared" si="0"/>
        <v>100000</v>
      </c>
      <c r="D5" s="66">
        <v>80000</v>
      </c>
      <c r="E5" s="66">
        <v>20000</v>
      </c>
    </row>
    <row r="6" spans="1:5">
      <c r="A6" s="62">
        <v>4</v>
      </c>
      <c r="B6" s="72" t="s">
        <v>45</v>
      </c>
      <c r="C6" s="64">
        <f t="shared" si="0"/>
        <v>120000</v>
      </c>
      <c r="D6" s="66">
        <f>100000-30000</f>
        <v>70000</v>
      </c>
      <c r="E6" s="66">
        <v>50000</v>
      </c>
    </row>
    <row r="7" spans="1:5" ht="24.75">
      <c r="A7" s="62">
        <v>5</v>
      </c>
      <c r="B7" s="72" t="s">
        <v>167</v>
      </c>
      <c r="C7" s="64">
        <f t="shared" si="0"/>
        <v>350000</v>
      </c>
      <c r="D7" s="66">
        <v>250000</v>
      </c>
      <c r="E7" s="66">
        <v>100000</v>
      </c>
    </row>
    <row r="8" spans="1:5">
      <c r="A8" s="62">
        <v>6</v>
      </c>
      <c r="B8" s="72" t="s">
        <v>46</v>
      </c>
      <c r="C8" s="64">
        <f t="shared" si="0"/>
        <v>70000</v>
      </c>
      <c r="D8" s="66">
        <v>50000</v>
      </c>
      <c r="E8" s="66">
        <v>20000</v>
      </c>
    </row>
    <row r="9" spans="1:5" ht="24.75">
      <c r="A9" s="62">
        <v>7</v>
      </c>
      <c r="B9" s="72" t="s">
        <v>179</v>
      </c>
      <c r="C9" s="64">
        <f t="shared" si="0"/>
        <v>120000</v>
      </c>
      <c r="D9" s="66">
        <v>80000</v>
      </c>
      <c r="E9" s="66">
        <v>40000</v>
      </c>
    </row>
    <row r="10" spans="1:5" ht="18.75" customHeight="1">
      <c r="A10" s="62">
        <v>8</v>
      </c>
      <c r="B10" s="72" t="s">
        <v>187</v>
      </c>
      <c r="C10" s="64">
        <f t="shared" si="0"/>
        <v>70000</v>
      </c>
      <c r="D10" s="66">
        <f>70000-20000</f>
        <v>50000</v>
      </c>
      <c r="E10" s="66">
        <v>20000</v>
      </c>
    </row>
    <row r="11" spans="1:5" ht="24.75">
      <c r="A11" s="62">
        <v>9</v>
      </c>
      <c r="B11" s="72" t="s">
        <v>186</v>
      </c>
      <c r="C11" s="64">
        <f t="shared" si="0"/>
        <v>100000</v>
      </c>
      <c r="D11" s="66">
        <v>80000</v>
      </c>
      <c r="E11" s="66">
        <v>20000</v>
      </c>
    </row>
    <row r="12" spans="1:5" ht="18" customHeight="1">
      <c r="A12" s="62">
        <v>10</v>
      </c>
      <c r="B12" s="72" t="s">
        <v>162</v>
      </c>
      <c r="C12" s="64">
        <f t="shared" si="0"/>
        <v>150000</v>
      </c>
      <c r="D12" s="66">
        <v>120000</v>
      </c>
      <c r="E12" s="66">
        <v>30000</v>
      </c>
    </row>
    <row r="13" spans="1:5">
      <c r="A13" s="62">
        <v>11</v>
      </c>
      <c r="B13" s="72" t="s">
        <v>191</v>
      </c>
      <c r="C13" s="64">
        <f t="shared" si="0"/>
        <v>120000</v>
      </c>
      <c r="D13" s="66">
        <f>80000+20000</f>
        <v>100000</v>
      </c>
      <c r="E13" s="66">
        <v>20000</v>
      </c>
    </row>
    <row r="14" spans="1:5">
      <c r="A14" s="62">
        <v>12</v>
      </c>
      <c r="B14" s="72" t="s">
        <v>212</v>
      </c>
      <c r="C14" s="64">
        <f t="shared" si="0"/>
        <v>50000</v>
      </c>
      <c r="D14" s="66">
        <v>30000</v>
      </c>
      <c r="E14" s="66">
        <v>20000</v>
      </c>
    </row>
    <row r="15" spans="1:5">
      <c r="A15" s="62">
        <v>13</v>
      </c>
      <c r="B15" s="72" t="s">
        <v>192</v>
      </c>
      <c r="C15" s="64">
        <f t="shared" si="0"/>
        <v>150000</v>
      </c>
      <c r="D15" s="66">
        <v>100000</v>
      </c>
      <c r="E15" s="66">
        <v>50000</v>
      </c>
    </row>
    <row r="16" spans="1:5">
      <c r="A16" s="62">
        <v>14</v>
      </c>
      <c r="B16" s="72" t="s">
        <v>193</v>
      </c>
      <c r="C16" s="64">
        <f t="shared" si="0"/>
        <v>55000</v>
      </c>
      <c r="D16" s="66">
        <f>50000-10000</f>
        <v>40000</v>
      </c>
      <c r="E16" s="66">
        <v>15000</v>
      </c>
    </row>
    <row r="17" spans="1:5">
      <c r="A17" s="62">
        <v>15</v>
      </c>
      <c r="B17" s="72" t="s">
        <v>47</v>
      </c>
      <c r="C17" s="64">
        <f t="shared" si="0"/>
        <v>50000</v>
      </c>
      <c r="D17" s="66">
        <v>30000</v>
      </c>
      <c r="E17" s="66">
        <v>20000</v>
      </c>
    </row>
    <row r="18" spans="1:5">
      <c r="A18" s="62">
        <v>16</v>
      </c>
      <c r="B18" s="72" t="s">
        <v>194</v>
      </c>
      <c r="C18" s="64">
        <f t="shared" si="0"/>
        <v>100000</v>
      </c>
      <c r="D18" s="66">
        <v>80000</v>
      </c>
      <c r="E18" s="66">
        <v>20000</v>
      </c>
    </row>
    <row r="19" spans="1:5">
      <c r="A19" s="62">
        <v>17</v>
      </c>
      <c r="B19" s="72" t="s">
        <v>195</v>
      </c>
      <c r="C19" s="64">
        <f t="shared" si="0"/>
        <v>30000</v>
      </c>
      <c r="D19" s="66">
        <v>30000</v>
      </c>
      <c r="E19" s="66">
        <v>0</v>
      </c>
    </row>
    <row r="20" spans="1:5">
      <c r="A20" s="62">
        <v>18</v>
      </c>
      <c r="B20" s="72" t="s">
        <v>196</v>
      </c>
      <c r="C20" s="64">
        <f t="shared" si="0"/>
        <v>25000</v>
      </c>
      <c r="D20" s="66">
        <f>35000-10000</f>
        <v>25000</v>
      </c>
      <c r="E20" s="66">
        <v>0</v>
      </c>
    </row>
    <row r="21" spans="1:5">
      <c r="A21" s="62">
        <v>19</v>
      </c>
      <c r="B21" s="72" t="s">
        <v>48</v>
      </c>
      <c r="C21" s="64">
        <f t="shared" si="0"/>
        <v>20000</v>
      </c>
      <c r="D21" s="66"/>
      <c r="E21" s="66">
        <v>20000</v>
      </c>
    </row>
    <row r="22" spans="1:5">
      <c r="A22" s="62">
        <v>20</v>
      </c>
      <c r="B22" s="72" t="s">
        <v>49</v>
      </c>
      <c r="C22" s="64">
        <f t="shared" si="0"/>
        <v>450000</v>
      </c>
      <c r="D22" s="66">
        <v>300000</v>
      </c>
      <c r="E22" s="66">
        <v>150000</v>
      </c>
    </row>
    <row r="23" spans="1:5">
      <c r="A23" s="62">
        <v>21</v>
      </c>
      <c r="B23" s="72" t="s">
        <v>50</v>
      </c>
      <c r="C23" s="64">
        <f t="shared" si="0"/>
        <v>50000</v>
      </c>
      <c r="D23" s="66">
        <v>30000</v>
      </c>
      <c r="E23" s="66">
        <v>20000</v>
      </c>
    </row>
    <row r="24" spans="1:5">
      <c r="A24" s="62">
        <v>22</v>
      </c>
      <c r="B24" s="72" t="s">
        <v>161</v>
      </c>
      <c r="C24" s="64">
        <f t="shared" si="0"/>
        <v>50000</v>
      </c>
      <c r="D24" s="66">
        <f>70000-20000</f>
        <v>50000</v>
      </c>
      <c r="E24" s="66">
        <v>0</v>
      </c>
    </row>
    <row r="25" spans="1:5">
      <c r="A25" s="62">
        <v>23</v>
      </c>
      <c r="B25" s="72" t="s">
        <v>160</v>
      </c>
      <c r="C25" s="64">
        <f t="shared" si="0"/>
        <v>50000</v>
      </c>
      <c r="D25" s="66">
        <f>80000-30000</f>
        <v>50000</v>
      </c>
      <c r="E25" s="66"/>
    </row>
    <row r="26" spans="1:5">
      <c r="A26" s="62">
        <v>24</v>
      </c>
      <c r="B26" s="72" t="s">
        <v>213</v>
      </c>
      <c r="C26" s="64">
        <f t="shared" si="0"/>
        <v>250000</v>
      </c>
      <c r="D26" s="66">
        <v>200000</v>
      </c>
      <c r="E26" s="66">
        <v>50000</v>
      </c>
    </row>
    <row r="27" spans="1:5">
      <c r="A27" s="62">
        <v>25</v>
      </c>
      <c r="B27" s="72" t="s">
        <v>53</v>
      </c>
      <c r="C27" s="64">
        <f t="shared" si="0"/>
        <v>75000</v>
      </c>
      <c r="D27" s="66">
        <v>30000</v>
      </c>
      <c r="E27" s="66">
        <v>45000</v>
      </c>
    </row>
    <row r="28" spans="1:5">
      <c r="A28" s="62">
        <v>26</v>
      </c>
      <c r="B28" s="72" t="s">
        <v>197</v>
      </c>
      <c r="C28" s="64">
        <f t="shared" si="0"/>
        <v>50000</v>
      </c>
      <c r="D28" s="66">
        <v>50000</v>
      </c>
      <c r="E28" s="66"/>
    </row>
    <row r="29" spans="1:5">
      <c r="A29" s="62">
        <v>27</v>
      </c>
      <c r="B29" s="72" t="s">
        <v>54</v>
      </c>
      <c r="C29" s="64">
        <f t="shared" si="0"/>
        <v>20000</v>
      </c>
      <c r="D29" s="66">
        <v>20000</v>
      </c>
      <c r="E29" s="66"/>
    </row>
    <row r="30" spans="1:5">
      <c r="A30" s="62">
        <v>28</v>
      </c>
      <c r="B30" s="72" t="s">
        <v>55</v>
      </c>
      <c r="C30" s="64">
        <f t="shared" si="0"/>
        <v>100000</v>
      </c>
      <c r="D30" s="66">
        <v>80000</v>
      </c>
      <c r="E30" s="66">
        <v>20000</v>
      </c>
    </row>
    <row r="31" spans="1:5">
      <c r="A31" s="62">
        <v>29</v>
      </c>
      <c r="B31" s="72" t="s">
        <v>56</v>
      </c>
      <c r="C31" s="64">
        <f t="shared" si="0"/>
        <v>45000</v>
      </c>
      <c r="D31" s="66">
        <v>45000</v>
      </c>
      <c r="E31" s="66">
        <v>0</v>
      </c>
    </row>
    <row r="32" spans="1:5">
      <c r="A32" s="62">
        <v>30</v>
      </c>
      <c r="B32" s="72" t="s">
        <v>57</v>
      </c>
      <c r="C32" s="64" t="s">
        <v>110</v>
      </c>
      <c r="D32" s="66"/>
      <c r="E32" s="66"/>
    </row>
    <row r="33" spans="1:5">
      <c r="A33" s="62">
        <v>31</v>
      </c>
      <c r="B33" s="72" t="s">
        <v>166</v>
      </c>
      <c r="C33" s="64">
        <f t="shared" si="0"/>
        <v>100000</v>
      </c>
      <c r="D33" s="66">
        <v>70000</v>
      </c>
      <c r="E33" s="66">
        <v>30000</v>
      </c>
    </row>
    <row r="34" spans="1:5">
      <c r="A34" s="62">
        <v>32</v>
      </c>
      <c r="B34" s="72" t="s">
        <v>58</v>
      </c>
      <c r="C34" s="64">
        <f t="shared" si="0"/>
        <v>100000</v>
      </c>
      <c r="D34" s="66">
        <v>70000</v>
      </c>
      <c r="E34" s="66">
        <v>30000</v>
      </c>
    </row>
    <row r="35" spans="1:5">
      <c r="A35" s="67"/>
      <c r="B35" s="68" t="s">
        <v>59</v>
      </c>
      <c r="C35" s="69">
        <f>SUM(C3:C34)</f>
        <v>3420000</v>
      </c>
      <c r="D35" s="69">
        <f t="shared" ref="D35:E35" si="1">SUM(D3:D34)</f>
        <v>2460000</v>
      </c>
      <c r="E35" s="69">
        <f t="shared" si="1"/>
        <v>960000</v>
      </c>
    </row>
    <row r="36" spans="1:5">
      <c r="A36" s="62">
        <v>33</v>
      </c>
      <c r="B36" s="63" t="s">
        <v>60</v>
      </c>
      <c r="C36" s="64">
        <f>D36+E36</f>
        <v>150000</v>
      </c>
      <c r="D36" s="66">
        <v>100000</v>
      </c>
      <c r="E36" s="66">
        <v>50000</v>
      </c>
    </row>
    <row r="37" spans="1:5">
      <c r="A37" s="62">
        <v>34</v>
      </c>
      <c r="B37" s="71" t="s">
        <v>61</v>
      </c>
      <c r="C37" s="64">
        <f>D37+E37</f>
        <v>30000</v>
      </c>
      <c r="D37" s="135">
        <v>30000</v>
      </c>
      <c r="E37" s="135"/>
    </row>
    <row r="38" spans="1:5">
      <c r="A38" s="62"/>
      <c r="B38" s="63" t="s">
        <v>62</v>
      </c>
      <c r="C38" s="64" t="s">
        <v>163</v>
      </c>
      <c r="D38" s="66"/>
      <c r="E38" s="66"/>
    </row>
    <row r="39" spans="1:5">
      <c r="A39" s="62"/>
      <c r="B39" s="63" t="s">
        <v>63</v>
      </c>
      <c r="C39" s="64" t="s">
        <v>163</v>
      </c>
      <c r="D39" s="66"/>
      <c r="E39" s="66"/>
    </row>
    <row r="40" spans="1:5">
      <c r="A40" s="70"/>
      <c r="B40" s="68" t="s">
        <v>64</v>
      </c>
      <c r="C40" s="69">
        <f>SUM(C36:C39)</f>
        <v>180000</v>
      </c>
      <c r="D40" s="69">
        <f t="shared" ref="D40:E40" si="2">SUM(D36:D39)</f>
        <v>130000</v>
      </c>
      <c r="E40" s="69">
        <f t="shared" si="2"/>
        <v>50000</v>
      </c>
    </row>
    <row r="41" spans="1:5">
      <c r="A41" s="62"/>
      <c r="B41" s="63" t="s">
        <v>65</v>
      </c>
      <c r="C41" s="63" t="s">
        <v>66</v>
      </c>
      <c r="D41" s="66"/>
      <c r="E41" s="66"/>
    </row>
    <row r="42" spans="1:5">
      <c r="A42" s="62">
        <v>35</v>
      </c>
      <c r="B42" s="63" t="s">
        <v>67</v>
      </c>
      <c r="C42" s="64">
        <f>D42+E42</f>
        <v>150000</v>
      </c>
      <c r="D42" s="66">
        <v>120000</v>
      </c>
      <c r="E42" s="59">
        <v>30000</v>
      </c>
    </row>
    <row r="43" spans="1:5">
      <c r="A43" s="62">
        <v>36</v>
      </c>
      <c r="B43" s="63" t="s">
        <v>68</v>
      </c>
      <c r="C43" s="64">
        <f t="shared" ref="C43:C44" si="3">D43+E43</f>
        <v>150000</v>
      </c>
      <c r="D43" s="66">
        <v>120000</v>
      </c>
      <c r="E43" s="66">
        <v>30000</v>
      </c>
    </row>
    <row r="44" spans="1:5">
      <c r="A44" s="62">
        <v>37</v>
      </c>
      <c r="B44" s="71" t="s">
        <v>210</v>
      </c>
      <c r="C44" s="64">
        <f t="shared" si="3"/>
        <v>150000</v>
      </c>
      <c r="D44" s="66">
        <v>100000</v>
      </c>
      <c r="E44" s="66">
        <v>50000</v>
      </c>
    </row>
    <row r="45" spans="1:5">
      <c r="A45" s="62"/>
      <c r="B45" s="63" t="s">
        <v>69</v>
      </c>
      <c r="C45" s="63" t="s">
        <v>66</v>
      </c>
      <c r="D45" s="66"/>
      <c r="E45" s="66"/>
    </row>
    <row r="46" spans="1:5">
      <c r="A46" s="62"/>
      <c r="B46" s="71" t="s">
        <v>70</v>
      </c>
      <c r="C46" s="71" t="s">
        <v>66</v>
      </c>
      <c r="D46" s="66"/>
      <c r="E46" s="66"/>
    </row>
    <row r="47" spans="1:5">
      <c r="A47" s="62">
        <v>38</v>
      </c>
      <c r="B47" s="63" t="s">
        <v>71</v>
      </c>
      <c r="C47" s="64">
        <f>D47+E47</f>
        <v>256642</v>
      </c>
      <c r="D47" s="66">
        <f>150000+6642</f>
        <v>156642</v>
      </c>
      <c r="E47" s="66">
        <v>100000</v>
      </c>
    </row>
    <row r="48" spans="1:5">
      <c r="A48" s="62"/>
      <c r="B48" s="63" t="s">
        <v>72</v>
      </c>
      <c r="C48" s="63" t="s">
        <v>66</v>
      </c>
      <c r="D48" s="66"/>
      <c r="E48" s="66"/>
    </row>
    <row r="49" spans="1:5">
      <c r="A49" s="62">
        <v>39</v>
      </c>
      <c r="B49" s="71" t="s">
        <v>73</v>
      </c>
      <c r="C49" s="64">
        <f>D49+E49</f>
        <v>130000</v>
      </c>
      <c r="D49" s="66">
        <v>100000</v>
      </c>
      <c r="E49" s="66">
        <v>30000</v>
      </c>
    </row>
    <row r="50" spans="1:5">
      <c r="A50" s="62"/>
      <c r="B50" s="71" t="s">
        <v>74</v>
      </c>
      <c r="C50" s="63" t="s">
        <v>66</v>
      </c>
      <c r="D50" s="66"/>
      <c r="E50" s="66"/>
    </row>
    <row r="51" spans="1:5">
      <c r="A51" s="67"/>
      <c r="B51" s="68" t="s">
        <v>75</v>
      </c>
      <c r="C51" s="69">
        <f>SUM(C42:C50)</f>
        <v>836642</v>
      </c>
      <c r="D51" s="69">
        <f t="shared" ref="D51:E51" si="4">SUM(D42:D50)</f>
        <v>596642</v>
      </c>
      <c r="E51" s="69">
        <f t="shared" si="4"/>
        <v>240000</v>
      </c>
    </row>
    <row r="52" spans="1:5">
      <c r="A52" s="62">
        <v>40</v>
      </c>
      <c r="B52" s="71" t="s">
        <v>76</v>
      </c>
      <c r="C52" s="64">
        <f t="shared" ref="C52:C54" si="5">D52+E52</f>
        <v>50000</v>
      </c>
      <c r="D52" s="66">
        <v>30000</v>
      </c>
      <c r="E52" s="66">
        <v>20000</v>
      </c>
    </row>
    <row r="53" spans="1:5">
      <c r="A53" s="62">
        <v>41</v>
      </c>
      <c r="B53" s="71" t="s">
        <v>77</v>
      </c>
      <c r="C53" s="64">
        <f t="shared" si="5"/>
        <v>20000</v>
      </c>
      <c r="D53" s="66">
        <v>20000</v>
      </c>
      <c r="E53" s="66"/>
    </row>
    <row r="54" spans="1:5">
      <c r="A54" s="62">
        <v>42</v>
      </c>
      <c r="B54" s="71" t="s">
        <v>159</v>
      </c>
      <c r="C54" s="64">
        <f t="shared" si="5"/>
        <v>35000</v>
      </c>
      <c r="D54" s="66">
        <v>20000</v>
      </c>
      <c r="E54" s="66">
        <v>15000</v>
      </c>
    </row>
    <row r="55" spans="1:5">
      <c r="A55" s="67"/>
      <c r="B55" s="68" t="s">
        <v>78</v>
      </c>
      <c r="C55" s="69">
        <f>SUM(C52:C54)</f>
        <v>105000</v>
      </c>
      <c r="D55" s="69">
        <f t="shared" ref="D55:E55" si="6">SUM(D52:D54)</f>
        <v>70000</v>
      </c>
      <c r="E55" s="69">
        <f t="shared" si="6"/>
        <v>35000</v>
      </c>
    </row>
    <row r="56" spans="1:5">
      <c r="A56" s="62"/>
      <c r="B56" s="71" t="s">
        <v>79</v>
      </c>
      <c r="C56" s="168" t="s">
        <v>110</v>
      </c>
      <c r="D56" s="169"/>
      <c r="E56" s="170"/>
    </row>
    <row r="57" spans="1:5">
      <c r="A57" s="62"/>
      <c r="B57" s="71" t="s">
        <v>80</v>
      </c>
      <c r="C57" s="168" t="s">
        <v>110</v>
      </c>
      <c r="D57" s="169"/>
      <c r="E57" s="170"/>
    </row>
    <row r="58" spans="1:5">
      <c r="A58" s="67"/>
      <c r="B58" s="68" t="s">
        <v>81</v>
      </c>
      <c r="C58" s="69">
        <f>SUM(C56:C57)</f>
        <v>0</v>
      </c>
      <c r="D58" s="69">
        <f t="shared" ref="D58:E58" si="7">SUM(D56:D57)</f>
        <v>0</v>
      </c>
      <c r="E58" s="69">
        <f t="shared" si="7"/>
        <v>0</v>
      </c>
    </row>
    <row r="59" spans="1:5">
      <c r="A59" s="62">
        <v>43</v>
      </c>
      <c r="B59" s="71" t="s">
        <v>158</v>
      </c>
      <c r="C59" s="64">
        <f t="shared" ref="C59:C60" si="8">D59+E59</f>
        <v>50000</v>
      </c>
      <c r="D59" s="66">
        <v>50000</v>
      </c>
      <c r="E59" s="66">
        <v>0</v>
      </c>
    </row>
    <row r="60" spans="1:5">
      <c r="A60" s="62">
        <v>44</v>
      </c>
      <c r="B60" s="63" t="s">
        <v>83</v>
      </c>
      <c r="C60" s="64">
        <f t="shared" si="8"/>
        <v>35000</v>
      </c>
      <c r="D60" s="66">
        <v>20000</v>
      </c>
      <c r="E60" s="66">
        <v>15000</v>
      </c>
    </row>
    <row r="61" spans="1:5">
      <c r="A61" s="62"/>
      <c r="B61" s="63" t="s">
        <v>84</v>
      </c>
      <c r="C61" s="63" t="s">
        <v>66</v>
      </c>
      <c r="D61" s="66"/>
      <c r="E61" s="66"/>
    </row>
    <row r="62" spans="1:5">
      <c r="A62" s="62"/>
      <c r="B62" s="63" t="s">
        <v>85</v>
      </c>
      <c r="C62" s="63" t="s">
        <v>66</v>
      </c>
      <c r="D62" s="66"/>
      <c r="E62" s="66"/>
    </row>
    <row r="63" spans="1:5">
      <c r="A63" s="67"/>
      <c r="B63" s="68" t="s">
        <v>86</v>
      </c>
      <c r="C63" s="69">
        <f>C59+C60</f>
        <v>85000</v>
      </c>
      <c r="D63" s="69">
        <f t="shared" ref="D63:E63" si="9">D59+D60</f>
        <v>70000</v>
      </c>
      <c r="E63" s="69">
        <f t="shared" si="9"/>
        <v>15000</v>
      </c>
    </row>
    <row r="64" spans="1:5">
      <c r="A64" s="144">
        <v>45</v>
      </c>
      <c r="B64" s="145" t="s">
        <v>214</v>
      </c>
      <c r="C64" s="91">
        <f>D64+E64</f>
        <v>12000</v>
      </c>
      <c r="D64" s="146"/>
      <c r="E64" s="91">
        <v>12000</v>
      </c>
    </row>
    <row r="65" spans="1:5">
      <c r="A65" s="86"/>
      <c r="B65" s="87" t="s">
        <v>215</v>
      </c>
      <c r="C65" s="88">
        <f>C64</f>
        <v>12000</v>
      </c>
      <c r="D65" s="88">
        <f t="shared" ref="D65:E65" si="10">D64</f>
        <v>0</v>
      </c>
      <c r="E65" s="88">
        <f t="shared" si="10"/>
        <v>12000</v>
      </c>
    </row>
    <row r="66" spans="1:5">
      <c r="A66" s="62">
        <v>46</v>
      </c>
      <c r="B66" s="71" t="s">
        <v>157</v>
      </c>
      <c r="C66" s="64">
        <f>D66+E66</f>
        <v>80000</v>
      </c>
      <c r="D66" s="66">
        <v>55000</v>
      </c>
      <c r="E66" s="66">
        <v>25000</v>
      </c>
    </row>
    <row r="67" spans="1:5">
      <c r="A67" s="67"/>
      <c r="B67" s="68" t="s">
        <v>87</v>
      </c>
      <c r="C67" s="69">
        <f>SUM(C66:C66)</f>
        <v>80000</v>
      </c>
      <c r="D67" s="69">
        <f t="shared" ref="D67:E67" si="11">SUM(D66:D66)</f>
        <v>55000</v>
      </c>
      <c r="E67" s="69">
        <f t="shared" si="11"/>
        <v>25000</v>
      </c>
    </row>
    <row r="68" spans="1:5">
      <c r="A68" s="62">
        <v>47</v>
      </c>
      <c r="B68" s="63" t="s">
        <v>156</v>
      </c>
      <c r="C68" s="64">
        <f>D68+E68</f>
        <v>210000</v>
      </c>
      <c r="D68" s="66">
        <v>160000</v>
      </c>
      <c r="E68" s="66">
        <v>50000</v>
      </c>
    </row>
    <row r="69" spans="1:5">
      <c r="A69" s="62"/>
      <c r="B69" s="63" t="s">
        <v>88</v>
      </c>
      <c r="C69" s="71" t="s">
        <v>66</v>
      </c>
      <c r="D69" s="66">
        <v>0</v>
      </c>
      <c r="E69" s="66">
        <v>0</v>
      </c>
    </row>
    <row r="70" spans="1:5">
      <c r="A70" s="67"/>
      <c r="B70" s="68" t="s">
        <v>89</v>
      </c>
      <c r="C70" s="69">
        <f>SUM(C68:C69)</f>
        <v>210000</v>
      </c>
      <c r="D70" s="69">
        <f t="shared" ref="D70:E70" si="12">SUM(D68:D69)</f>
        <v>160000</v>
      </c>
      <c r="E70" s="69">
        <f t="shared" si="12"/>
        <v>50000</v>
      </c>
    </row>
    <row r="71" spans="1:5">
      <c r="A71" s="73"/>
      <c r="B71" s="74" t="s">
        <v>90</v>
      </c>
      <c r="C71" s="75">
        <f>C35+C40+C51+C55+C58+C63+C65+C67+C70</f>
        <v>4928642</v>
      </c>
      <c r="D71" s="75">
        <f>D35+D40+D51+D55+D58+D63+D67+D70</f>
        <v>3541642</v>
      </c>
      <c r="E71" s="75">
        <f>E35+E40+E51+E55+E58+E63+E67+E70</f>
        <v>1375000</v>
      </c>
    </row>
    <row r="72" spans="1:5">
      <c r="C72" s="134"/>
    </row>
  </sheetData>
  <mergeCells count="3">
    <mergeCell ref="A1:B1"/>
    <mergeCell ref="C57:E57"/>
    <mergeCell ref="C56:E56"/>
  </mergeCells>
  <pageMargins left="0.11811023622047245" right="0" top="0.35433070866141736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Tabela 1.</vt:lpstr>
      <vt:lpstr>Tabela 3.</vt:lpstr>
      <vt:lpstr>Tabela 6.</vt:lpstr>
      <vt:lpstr>Tabela 8.</vt:lpstr>
      <vt:lpstr>Tabela 9.</vt:lpstr>
      <vt:lpstr>Tabela 10.</vt:lpstr>
      <vt:lpstr>Projektet 2025</vt:lpstr>
      <vt:lpstr>Projektet 2026 </vt:lpstr>
      <vt:lpstr>Projektet 2027</vt:lpstr>
      <vt:lpstr>'Projektet 2025'!Print_Area</vt:lpstr>
      <vt:lpstr>'Tabela 9.'!Print_Area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2024-05-23T07:11:38Z</dcterms:modified>
</cp:coreProperties>
</file>