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3fc5f4f964e27a7d/Desktop/PLVBGJ Klina 2024/"/>
    </mc:Choice>
  </mc:AlternateContent>
  <xr:revisionPtr revIDLastSave="305" documentId="8_{6B297107-6148-4F0B-B408-0C4D5751A69D}" xr6:coauthVersionLast="47" xr6:coauthVersionMax="47" xr10:uidLastSave="{EBC07B52-9D6C-4071-A495-6F0F3359B752}"/>
  <bookViews>
    <workbookView xWindow="-110" yWindow="-110" windowWidth="19420" windowHeight="10300" tabRatio="500" activeTab="3" xr2:uid="{00000000-000D-0000-FFFF-FFFF00000000}"/>
  </bookViews>
  <sheets>
    <sheet name="Obj. Strat. 1" sheetId="8" r:id="rId1"/>
    <sheet name="Obj. Strat. 2" sheetId="11" r:id="rId2"/>
    <sheet name="Obj. Strat. 3" sheetId="1" r:id="rId3"/>
    <sheet name="Obj. Strat. 4" sheetId="10" r:id="rId4"/>
  </sheet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47" i="10" l="1"/>
  <c r="F47" i="10"/>
  <c r="G47" i="10"/>
  <c r="D47" i="10"/>
  <c r="G46" i="10"/>
  <c r="F46" i="10"/>
  <c r="E46" i="10"/>
  <c r="D46" i="10"/>
  <c r="D45" i="10"/>
  <c r="G45" i="10"/>
  <c r="F45" i="10"/>
  <c r="E45" i="10"/>
  <c r="G44" i="10"/>
  <c r="F44" i="10"/>
  <c r="E44" i="10"/>
  <c r="D44" i="10"/>
  <c r="G43" i="10"/>
  <c r="F43" i="10"/>
  <c r="E43" i="10"/>
  <c r="D43" i="10"/>
  <c r="I37" i="10" l="1"/>
  <c r="J37" i="10"/>
  <c r="K37" i="10"/>
  <c r="L37" i="10"/>
  <c r="M37" i="10"/>
  <c r="N37" i="10"/>
  <c r="O37" i="10"/>
  <c r="P37" i="10"/>
  <c r="Q37" i="10"/>
  <c r="R37" i="10"/>
  <c r="S37" i="10"/>
  <c r="H37" i="10"/>
  <c r="I36" i="10"/>
  <c r="J36" i="10"/>
  <c r="K36" i="10"/>
  <c r="L36" i="10"/>
  <c r="M36" i="10"/>
  <c r="N36" i="10"/>
  <c r="O36" i="10"/>
  <c r="P36" i="10"/>
  <c r="Q36" i="10"/>
  <c r="R36" i="10"/>
  <c r="S36" i="10"/>
  <c r="H36" i="10"/>
  <c r="Q35" i="10"/>
  <c r="P35" i="10"/>
  <c r="M35" i="10"/>
  <c r="L35" i="10"/>
  <c r="I35" i="10"/>
  <c r="H35" i="10"/>
  <c r="I63" i="1"/>
  <c r="J63" i="1"/>
  <c r="K63" i="1"/>
  <c r="L63" i="1"/>
  <c r="M63" i="1"/>
  <c r="N63" i="1"/>
  <c r="O63" i="1"/>
  <c r="P63" i="1"/>
  <c r="Q63" i="1"/>
  <c r="R63" i="1"/>
  <c r="S63" i="1"/>
  <c r="H63" i="1"/>
  <c r="I35" i="1"/>
  <c r="J35" i="1"/>
  <c r="K35" i="1"/>
  <c r="L35" i="1"/>
  <c r="M35" i="1"/>
  <c r="N35" i="1"/>
  <c r="O35" i="1"/>
  <c r="P35" i="1"/>
  <c r="Q35" i="1"/>
  <c r="R35" i="1"/>
  <c r="S35" i="1"/>
  <c r="H35" i="1"/>
  <c r="I62" i="1"/>
  <c r="J62" i="1"/>
  <c r="K62" i="1"/>
  <c r="L62" i="1"/>
  <c r="M62" i="1"/>
  <c r="N62" i="1"/>
  <c r="O62" i="1"/>
  <c r="P62" i="1"/>
  <c r="Q62" i="1"/>
  <c r="R62" i="1"/>
  <c r="S62" i="1"/>
  <c r="H62" i="1"/>
  <c r="G60" i="1"/>
  <c r="H60" i="1" s="1"/>
  <c r="S61" i="1"/>
  <c r="R61" i="1"/>
  <c r="O61" i="1"/>
  <c r="N61" i="1"/>
  <c r="K61" i="1"/>
  <c r="J61" i="1"/>
  <c r="G59" i="1"/>
  <c r="H59" i="1" s="1"/>
  <c r="Q56" i="1"/>
  <c r="Q55" i="1"/>
  <c r="P56" i="1"/>
  <c r="P55" i="1"/>
  <c r="M56" i="1"/>
  <c r="M55" i="1"/>
  <c r="M57" i="1" s="1"/>
  <c r="L56" i="1"/>
  <c r="L55" i="1"/>
  <c r="I57" i="1"/>
  <c r="J57" i="1"/>
  <c r="K57" i="1"/>
  <c r="N57" i="1"/>
  <c r="O57" i="1"/>
  <c r="P57" i="1"/>
  <c r="Q57" i="1"/>
  <c r="R57" i="1"/>
  <c r="S57" i="1"/>
  <c r="I56" i="1"/>
  <c r="I55" i="1"/>
  <c r="H57" i="1"/>
  <c r="H56" i="1"/>
  <c r="H55" i="1"/>
  <c r="G56" i="1"/>
  <c r="G55" i="1"/>
  <c r="Q53" i="1"/>
  <c r="R53" i="1"/>
  <c r="S53" i="1"/>
  <c r="P53" i="1"/>
  <c r="Q52" i="1"/>
  <c r="P52" i="1"/>
  <c r="I53" i="1"/>
  <c r="J53" i="1"/>
  <c r="K53" i="1"/>
  <c r="H53" i="1"/>
  <c r="I52" i="1"/>
  <c r="G52" i="1"/>
  <c r="H52" i="1" s="1"/>
  <c r="Q49" i="1"/>
  <c r="S48" i="1"/>
  <c r="R48" i="1"/>
  <c r="K50" i="1"/>
  <c r="N50" i="1"/>
  <c r="G49" i="1"/>
  <c r="H49" i="1" s="1"/>
  <c r="G48" i="1"/>
  <c r="H48" i="1" s="1"/>
  <c r="K46" i="1"/>
  <c r="S45" i="1"/>
  <c r="Q45" i="1"/>
  <c r="H45" i="1"/>
  <c r="P45" i="1" s="1"/>
  <c r="S44" i="1"/>
  <c r="Q44" i="1"/>
  <c r="G44" i="1"/>
  <c r="H44" i="1" s="1"/>
  <c r="S43" i="1"/>
  <c r="R43" i="1"/>
  <c r="H43" i="1"/>
  <c r="P43" i="1" s="1"/>
  <c r="S39" i="1"/>
  <c r="S40" i="1"/>
  <c r="Q39" i="1"/>
  <c r="Q40" i="1"/>
  <c r="S38" i="1"/>
  <c r="R38" i="1"/>
  <c r="K41" i="1"/>
  <c r="H40" i="1"/>
  <c r="J40" i="1" s="1"/>
  <c r="R40" i="1" s="1"/>
  <c r="G39" i="1"/>
  <c r="H39" i="1" s="1"/>
  <c r="J39" i="1" s="1"/>
  <c r="R39" i="1" s="1"/>
  <c r="H38" i="1"/>
  <c r="I38" i="1" s="1"/>
  <c r="I41" i="1" s="1"/>
  <c r="N34" i="1"/>
  <c r="O34" i="1"/>
  <c r="R34" i="1"/>
  <c r="S34" i="1"/>
  <c r="G33" i="1"/>
  <c r="L33" i="1" s="1"/>
  <c r="J31" i="1"/>
  <c r="K31" i="1"/>
  <c r="N31" i="1"/>
  <c r="O31" i="1"/>
  <c r="R31" i="1"/>
  <c r="S31" i="1"/>
  <c r="H29" i="1"/>
  <c r="L29" i="1" s="1"/>
  <c r="G30" i="1"/>
  <c r="H30" i="1" s="1"/>
  <c r="G28" i="1"/>
  <c r="H28" i="1" s="1"/>
  <c r="J26" i="1"/>
  <c r="K26" i="1"/>
  <c r="N26" i="1"/>
  <c r="O26" i="1"/>
  <c r="G25" i="1"/>
  <c r="H25" i="1" s="1"/>
  <c r="S25" i="1"/>
  <c r="R25" i="1"/>
  <c r="S24" i="1"/>
  <c r="R24" i="1"/>
  <c r="H24" i="1"/>
  <c r="S23" i="1"/>
  <c r="R23" i="1"/>
  <c r="G23" i="1"/>
  <c r="H23" i="1" s="1"/>
  <c r="S18" i="1"/>
  <c r="S19" i="1"/>
  <c r="S20" i="1"/>
  <c r="R18" i="1"/>
  <c r="R19" i="1"/>
  <c r="R20" i="1"/>
  <c r="S17" i="1"/>
  <c r="R17" i="1"/>
  <c r="J21" i="1"/>
  <c r="K21" i="1"/>
  <c r="N21" i="1"/>
  <c r="O21" i="1"/>
  <c r="G19" i="1"/>
  <c r="H19" i="1" s="1"/>
  <c r="H18" i="1"/>
  <c r="I18" i="1" s="1"/>
  <c r="H20" i="1"/>
  <c r="I20" i="1" s="1"/>
  <c r="G17" i="1"/>
  <c r="H17" i="1" s="1"/>
  <c r="I17" i="1" s="1"/>
  <c r="Q15" i="1"/>
  <c r="R15" i="1"/>
  <c r="O14" i="1"/>
  <c r="O15" i="1" s="1"/>
  <c r="N15" i="1"/>
  <c r="K15" i="1"/>
  <c r="J15" i="1"/>
  <c r="M14" i="1"/>
  <c r="M15" i="1" s="1"/>
  <c r="H14" i="1"/>
  <c r="L14" i="1" s="1"/>
  <c r="P14" i="1" s="1"/>
  <c r="S14" i="1" s="1"/>
  <c r="S15" i="1" s="1"/>
  <c r="J12" i="1"/>
  <c r="K12" i="1"/>
  <c r="N12" i="1"/>
  <c r="O12" i="1"/>
  <c r="R12" i="1"/>
  <c r="S12" i="1"/>
  <c r="H11" i="1"/>
  <c r="I11" i="1" s="1"/>
  <c r="J9" i="1"/>
  <c r="K9" i="1"/>
  <c r="N9" i="1"/>
  <c r="O9" i="1"/>
  <c r="R9" i="1"/>
  <c r="S9" i="1"/>
  <c r="G8" i="1"/>
  <c r="H8" i="1" s="1"/>
  <c r="G7" i="1"/>
  <c r="H7" i="1" s="1"/>
  <c r="G6" i="1"/>
  <c r="H6" i="1" s="1"/>
  <c r="L6" i="1" s="1"/>
  <c r="I73" i="11"/>
  <c r="J73" i="11"/>
  <c r="K73" i="11"/>
  <c r="L73" i="11"/>
  <c r="M73" i="11"/>
  <c r="N73" i="11"/>
  <c r="O73" i="11"/>
  <c r="P73" i="11"/>
  <c r="Q73" i="11"/>
  <c r="R73" i="11"/>
  <c r="S73" i="11"/>
  <c r="H73" i="11"/>
  <c r="I72" i="11"/>
  <c r="J72" i="11"/>
  <c r="K72" i="11"/>
  <c r="L72" i="11"/>
  <c r="M72" i="11"/>
  <c r="N72" i="11"/>
  <c r="O72" i="11"/>
  <c r="P72" i="11"/>
  <c r="Q72" i="11"/>
  <c r="R72" i="11"/>
  <c r="S72" i="11"/>
  <c r="H72" i="11"/>
  <c r="L67" i="11"/>
  <c r="O67" i="11" s="1"/>
  <c r="S67" i="11" s="1"/>
  <c r="S68" i="11" s="1"/>
  <c r="J56" i="11"/>
  <c r="K56" i="11"/>
  <c r="N56" i="11"/>
  <c r="O56" i="11"/>
  <c r="R56" i="11"/>
  <c r="S56" i="11"/>
  <c r="H55" i="11"/>
  <c r="J52" i="11"/>
  <c r="J53" i="11" s="1"/>
  <c r="K52" i="11"/>
  <c r="R52" i="11"/>
  <c r="S52" i="11"/>
  <c r="G51" i="11"/>
  <c r="H51" i="11" s="1"/>
  <c r="K47" i="11"/>
  <c r="J47" i="11"/>
  <c r="O46" i="11"/>
  <c r="S46" i="11" s="1"/>
  <c r="N46" i="11"/>
  <c r="R46" i="11" s="1"/>
  <c r="G46" i="11"/>
  <c r="H46" i="11" s="1"/>
  <c r="O45" i="11"/>
  <c r="S45" i="11" s="1"/>
  <c r="N45" i="11"/>
  <c r="R45" i="11" s="1"/>
  <c r="G45" i="11"/>
  <c r="H45" i="11" s="1"/>
  <c r="I45" i="11" s="1"/>
  <c r="O44" i="11"/>
  <c r="S44" i="11" s="1"/>
  <c r="N44" i="11"/>
  <c r="R44" i="11" s="1"/>
  <c r="G44" i="11"/>
  <c r="H44" i="11" s="1"/>
  <c r="O43" i="11"/>
  <c r="S43" i="11" s="1"/>
  <c r="N43" i="11"/>
  <c r="R43" i="11" s="1"/>
  <c r="G43" i="11"/>
  <c r="H43" i="11" s="1"/>
  <c r="K41" i="11"/>
  <c r="J41" i="11"/>
  <c r="O40" i="11"/>
  <c r="S40" i="11" s="1"/>
  <c r="N40" i="11"/>
  <c r="R40" i="11" s="1"/>
  <c r="G40" i="11"/>
  <c r="H40" i="11" s="1"/>
  <c r="O39" i="11"/>
  <c r="S39" i="11" s="1"/>
  <c r="N39" i="11"/>
  <c r="R39" i="11" s="1"/>
  <c r="G39" i="11"/>
  <c r="H39" i="11" s="1"/>
  <c r="O38" i="11"/>
  <c r="S38" i="11" s="1"/>
  <c r="N38" i="11"/>
  <c r="G38" i="11"/>
  <c r="H38" i="11" s="1"/>
  <c r="O37" i="11"/>
  <c r="S37" i="11" s="1"/>
  <c r="N37" i="11"/>
  <c r="R37" i="11" s="1"/>
  <c r="G37" i="11"/>
  <c r="H37" i="11" s="1"/>
  <c r="G34" i="11"/>
  <c r="H34" i="11" s="1"/>
  <c r="G33" i="11"/>
  <c r="H33" i="11" s="1"/>
  <c r="G31" i="11"/>
  <c r="H31" i="11" s="1"/>
  <c r="K35" i="11"/>
  <c r="J35" i="11"/>
  <c r="O34" i="11"/>
  <c r="S34" i="11" s="1"/>
  <c r="N34" i="11"/>
  <c r="R34" i="11" s="1"/>
  <c r="O33" i="11"/>
  <c r="S33" i="11" s="1"/>
  <c r="N33" i="11"/>
  <c r="R33" i="11" s="1"/>
  <c r="O32" i="11"/>
  <c r="S32" i="11" s="1"/>
  <c r="N32" i="11"/>
  <c r="G32" i="11"/>
  <c r="H32" i="11" s="1"/>
  <c r="O31" i="11"/>
  <c r="S31" i="11" s="1"/>
  <c r="N31" i="11"/>
  <c r="R31" i="11" s="1"/>
  <c r="K29" i="11"/>
  <c r="J29" i="11"/>
  <c r="O28" i="11"/>
  <c r="S28" i="11" s="1"/>
  <c r="N28" i="11"/>
  <c r="R28" i="11" s="1"/>
  <c r="G28" i="11"/>
  <c r="H28" i="11" s="1"/>
  <c r="O27" i="11"/>
  <c r="S27" i="11" s="1"/>
  <c r="N27" i="11"/>
  <c r="R27" i="11" s="1"/>
  <c r="G27" i="11"/>
  <c r="H27" i="11" s="1"/>
  <c r="O26" i="11"/>
  <c r="N26" i="11"/>
  <c r="R26" i="11" s="1"/>
  <c r="G26" i="11"/>
  <c r="H26" i="11" s="1"/>
  <c r="O25" i="11"/>
  <c r="S25" i="11" s="1"/>
  <c r="N25" i="11"/>
  <c r="R25" i="11" s="1"/>
  <c r="G25" i="11"/>
  <c r="H25" i="11" s="1"/>
  <c r="J23" i="11"/>
  <c r="K23" i="11"/>
  <c r="O20" i="11"/>
  <c r="S20" i="11" s="1"/>
  <c r="O21" i="11"/>
  <c r="S21" i="11" s="1"/>
  <c r="O22" i="11"/>
  <c r="S22" i="11" s="1"/>
  <c r="N20" i="11"/>
  <c r="R20" i="11" s="1"/>
  <c r="N21" i="11"/>
  <c r="R21" i="11" s="1"/>
  <c r="N22" i="11"/>
  <c r="R22" i="11" s="1"/>
  <c r="O19" i="11"/>
  <c r="N19" i="11"/>
  <c r="R19" i="11" s="1"/>
  <c r="G22" i="11"/>
  <c r="H22" i="11" s="1"/>
  <c r="G21" i="11"/>
  <c r="H21" i="11" s="1"/>
  <c r="L21" i="11" s="1"/>
  <c r="P21" i="11" s="1"/>
  <c r="G20" i="11"/>
  <c r="H20" i="11" s="1"/>
  <c r="I20" i="11" s="1"/>
  <c r="G19" i="11"/>
  <c r="H19" i="11" s="1"/>
  <c r="J17" i="11"/>
  <c r="K17" i="11"/>
  <c r="O16" i="11"/>
  <c r="S16" i="11" s="1"/>
  <c r="N16" i="11"/>
  <c r="R16" i="11" s="1"/>
  <c r="O15" i="11"/>
  <c r="S15" i="11" s="1"/>
  <c r="S17" i="11" s="1"/>
  <c r="N15" i="11"/>
  <c r="G16" i="11"/>
  <c r="H16" i="11" s="1"/>
  <c r="L16" i="11" s="1"/>
  <c r="P16" i="11" s="1"/>
  <c r="G15" i="11"/>
  <c r="H15" i="11" s="1"/>
  <c r="J10" i="11"/>
  <c r="K10" i="11"/>
  <c r="O7" i="11"/>
  <c r="S7" i="11" s="1"/>
  <c r="O8" i="11"/>
  <c r="S8" i="11" s="1"/>
  <c r="O9" i="11"/>
  <c r="S9" i="11" s="1"/>
  <c r="N7" i="11"/>
  <c r="R7" i="11" s="1"/>
  <c r="N8" i="11"/>
  <c r="R8" i="11" s="1"/>
  <c r="N9" i="11"/>
  <c r="R9" i="11" s="1"/>
  <c r="G9" i="11"/>
  <c r="H9" i="11" s="1"/>
  <c r="G8" i="11"/>
  <c r="H8" i="11" s="1"/>
  <c r="G7" i="11"/>
  <c r="H7" i="11" s="1"/>
  <c r="L7" i="11" s="1"/>
  <c r="G6" i="11"/>
  <c r="H6" i="11" s="1"/>
  <c r="I78" i="8"/>
  <c r="J78" i="8"/>
  <c r="K78" i="8"/>
  <c r="L78" i="8"/>
  <c r="M78" i="8"/>
  <c r="N78" i="8"/>
  <c r="O78" i="8"/>
  <c r="P78" i="8"/>
  <c r="Q78" i="8"/>
  <c r="R78" i="8"/>
  <c r="S78" i="8"/>
  <c r="H78" i="8"/>
  <c r="I77" i="8"/>
  <c r="J77" i="8"/>
  <c r="K77" i="8"/>
  <c r="L77" i="8"/>
  <c r="M77" i="8"/>
  <c r="N77" i="8"/>
  <c r="O77" i="8"/>
  <c r="P77" i="8"/>
  <c r="Q77" i="8"/>
  <c r="R77" i="8"/>
  <c r="S77" i="8"/>
  <c r="H77" i="8"/>
  <c r="G75" i="8"/>
  <c r="S72" i="8"/>
  <c r="R72" i="8"/>
  <c r="Q72" i="8"/>
  <c r="P72" i="8"/>
  <c r="O72" i="8"/>
  <c r="N72" i="8"/>
  <c r="M72" i="8"/>
  <c r="L72" i="8"/>
  <c r="I72" i="8"/>
  <c r="I73" i="8"/>
  <c r="J73" i="8"/>
  <c r="K73" i="8"/>
  <c r="L73" i="8"/>
  <c r="M73" i="8"/>
  <c r="N73" i="8"/>
  <c r="O73" i="8"/>
  <c r="P73" i="8"/>
  <c r="Q73" i="8"/>
  <c r="R73" i="8"/>
  <c r="S73" i="8"/>
  <c r="H73" i="8"/>
  <c r="H72" i="8"/>
  <c r="G72" i="8"/>
  <c r="G71" i="8"/>
  <c r="H71" i="8" s="1"/>
  <c r="J69" i="8"/>
  <c r="K69" i="8"/>
  <c r="S65" i="8"/>
  <c r="S66" i="8"/>
  <c r="S67" i="8"/>
  <c r="S68" i="8"/>
  <c r="R65" i="8"/>
  <c r="R66" i="8"/>
  <c r="R67" i="8"/>
  <c r="R68" i="8"/>
  <c r="S64" i="8"/>
  <c r="R64" i="8"/>
  <c r="H68" i="8"/>
  <c r="P68" i="8" s="1"/>
  <c r="H64" i="8"/>
  <c r="I64" i="8" s="1"/>
  <c r="G67" i="8"/>
  <c r="H67" i="8" s="1"/>
  <c r="G66" i="8"/>
  <c r="H66" i="8" s="1"/>
  <c r="G65" i="8"/>
  <c r="J62" i="8"/>
  <c r="K62" i="8"/>
  <c r="S58" i="8"/>
  <c r="R58" i="8"/>
  <c r="J59" i="8"/>
  <c r="K59" i="8"/>
  <c r="G58" i="8"/>
  <c r="O47" i="8"/>
  <c r="O48" i="8" s="1"/>
  <c r="N47" i="8"/>
  <c r="N48" i="8" s="1"/>
  <c r="J48" i="8"/>
  <c r="K48" i="8"/>
  <c r="G47" i="8"/>
  <c r="H47" i="8" s="1"/>
  <c r="I47" i="8" s="1"/>
  <c r="G44" i="8"/>
  <c r="O38" i="8"/>
  <c r="S38" i="8" s="1"/>
  <c r="O39" i="8"/>
  <c r="S39" i="8" s="1"/>
  <c r="O40" i="8"/>
  <c r="S40" i="8" s="1"/>
  <c r="O41" i="8"/>
  <c r="S41" i="8" s="1"/>
  <c r="N38" i="8"/>
  <c r="R38" i="8" s="1"/>
  <c r="N39" i="8"/>
  <c r="N40" i="8"/>
  <c r="R40" i="8" s="1"/>
  <c r="N41" i="8"/>
  <c r="R41" i="8" s="1"/>
  <c r="J42" i="8"/>
  <c r="G41" i="8"/>
  <c r="H41" i="8" s="1"/>
  <c r="G40" i="8"/>
  <c r="H40" i="8" s="1"/>
  <c r="I40" i="8" s="1"/>
  <c r="G39" i="8"/>
  <c r="H39" i="8" s="1"/>
  <c r="I39" i="8" s="1"/>
  <c r="G38" i="8"/>
  <c r="H38" i="8" s="1"/>
  <c r="G37" i="8"/>
  <c r="H37" i="8" s="1"/>
  <c r="O33" i="8"/>
  <c r="S33" i="8" s="1"/>
  <c r="O34" i="8"/>
  <c r="S34" i="8" s="1"/>
  <c r="N33" i="8"/>
  <c r="R33" i="8" s="1"/>
  <c r="N34" i="8"/>
  <c r="R34" i="8" s="1"/>
  <c r="J35" i="8"/>
  <c r="K35" i="8"/>
  <c r="H34" i="8"/>
  <c r="I34" i="8" s="1"/>
  <c r="G33" i="8"/>
  <c r="H33" i="8" s="1"/>
  <c r="N29" i="8"/>
  <c r="N30" i="8" s="1"/>
  <c r="M29" i="8"/>
  <c r="L29" i="8"/>
  <c r="S26" i="8"/>
  <c r="R26" i="8"/>
  <c r="G26" i="8"/>
  <c r="H26" i="8" s="1"/>
  <c r="H27" i="8" s="1"/>
  <c r="O21" i="8"/>
  <c r="S21" i="8" s="1"/>
  <c r="O22" i="8"/>
  <c r="S22" i="8" s="1"/>
  <c r="O23" i="8"/>
  <c r="S23" i="8" s="1"/>
  <c r="N21" i="8"/>
  <c r="R21" i="8" s="1"/>
  <c r="N22" i="8"/>
  <c r="R22" i="8" s="1"/>
  <c r="N23" i="8"/>
  <c r="R23" i="8" s="1"/>
  <c r="O20" i="8"/>
  <c r="S20" i="8" s="1"/>
  <c r="N20" i="8"/>
  <c r="J24" i="8"/>
  <c r="K24" i="8"/>
  <c r="G23" i="8"/>
  <c r="H23" i="8" s="1"/>
  <c r="G21" i="8"/>
  <c r="H21" i="8" s="1"/>
  <c r="L21" i="8" s="1"/>
  <c r="H22" i="8"/>
  <c r="I22" i="8" s="1"/>
  <c r="H20" i="8"/>
  <c r="L20" i="8" s="1"/>
  <c r="O16" i="8"/>
  <c r="S16" i="8" s="1"/>
  <c r="O17" i="8"/>
  <c r="S17" i="8" s="1"/>
  <c r="N16" i="8"/>
  <c r="R16" i="8" s="1"/>
  <c r="N17" i="8"/>
  <c r="R17" i="8" s="1"/>
  <c r="O15" i="8"/>
  <c r="S15" i="8" s="1"/>
  <c r="N15" i="8"/>
  <c r="J18" i="8"/>
  <c r="K18" i="8"/>
  <c r="J12" i="8"/>
  <c r="J13" i="8" s="1"/>
  <c r="I12" i="8"/>
  <c r="G17" i="8"/>
  <c r="H17" i="8" s="1"/>
  <c r="I17" i="8" s="1"/>
  <c r="M17" i="8" s="1"/>
  <c r="Q17" i="8" s="1"/>
  <c r="H16" i="8"/>
  <c r="I16" i="8" s="1"/>
  <c r="G15" i="8"/>
  <c r="H15" i="8" s="1"/>
  <c r="I15" i="8" s="1"/>
  <c r="H6" i="8"/>
  <c r="J6" i="8" s="1"/>
  <c r="J7" i="8" s="1"/>
  <c r="K71" i="11"/>
  <c r="J71" i="11"/>
  <c r="O70" i="11"/>
  <c r="O71" i="11" s="1"/>
  <c r="N70" i="11"/>
  <c r="R70" i="11" s="1"/>
  <c r="R71" i="11" s="1"/>
  <c r="H70" i="11"/>
  <c r="H71" i="11" s="1"/>
  <c r="K68" i="11"/>
  <c r="J68" i="11"/>
  <c r="N67" i="11"/>
  <c r="R67" i="11" s="1"/>
  <c r="R68" i="11" s="1"/>
  <c r="H68" i="11"/>
  <c r="K62" i="11"/>
  <c r="J62" i="11"/>
  <c r="O61" i="11"/>
  <c r="O62" i="11" s="1"/>
  <c r="N61" i="11"/>
  <c r="N62" i="11" s="1"/>
  <c r="H61" i="11"/>
  <c r="I61" i="11" s="1"/>
  <c r="K13" i="11"/>
  <c r="J13" i="11"/>
  <c r="O12" i="11"/>
  <c r="O13" i="11" s="1"/>
  <c r="N12" i="11"/>
  <c r="N13" i="11" s="1"/>
  <c r="H12" i="11"/>
  <c r="O6" i="11"/>
  <c r="N6" i="11"/>
  <c r="N10" i="11" s="1"/>
  <c r="K76" i="8"/>
  <c r="J76" i="8"/>
  <c r="O75" i="8"/>
  <c r="O76" i="8" s="1"/>
  <c r="N75" i="8"/>
  <c r="N76" i="8" s="1"/>
  <c r="H75" i="8"/>
  <c r="H76" i="8" s="1"/>
  <c r="O71" i="8"/>
  <c r="N71" i="8"/>
  <c r="K45" i="8"/>
  <c r="J45" i="8"/>
  <c r="O44" i="8"/>
  <c r="S44" i="8" s="1"/>
  <c r="S45" i="8" s="1"/>
  <c r="N44" i="8"/>
  <c r="N45" i="8" s="1"/>
  <c r="N37" i="8"/>
  <c r="O32" i="8"/>
  <c r="N32" i="8"/>
  <c r="R32" i="8" s="1"/>
  <c r="H32" i="8"/>
  <c r="L32" i="8" s="1"/>
  <c r="K30" i="8"/>
  <c r="J30" i="8"/>
  <c r="O29" i="8"/>
  <c r="O30" i="8" s="1"/>
  <c r="I29" i="8"/>
  <c r="K27" i="8"/>
  <c r="J27" i="8"/>
  <c r="K13" i="8"/>
  <c r="O12" i="8"/>
  <c r="O13" i="8" s="1"/>
  <c r="H12" i="8"/>
  <c r="K10" i="8"/>
  <c r="O9" i="8"/>
  <c r="S9" i="8" s="1"/>
  <c r="S10" i="8" s="1"/>
  <c r="H9" i="8"/>
  <c r="H10" i="8" s="1"/>
  <c r="K7" i="8"/>
  <c r="I60" i="1" l="1"/>
  <c r="Q60" i="1" s="1"/>
  <c r="L60" i="1"/>
  <c r="P60" i="1" s="1"/>
  <c r="L59" i="1"/>
  <c r="I59" i="1"/>
  <c r="H61" i="1"/>
  <c r="L57" i="1"/>
  <c r="H50" i="1"/>
  <c r="L48" i="1"/>
  <c r="I48" i="1"/>
  <c r="P48" i="1"/>
  <c r="L49" i="1"/>
  <c r="O49" i="1" s="1"/>
  <c r="P49" i="1"/>
  <c r="J49" i="1"/>
  <c r="S41" i="1"/>
  <c r="S46" i="1"/>
  <c r="P40" i="1"/>
  <c r="R41" i="1"/>
  <c r="I29" i="1"/>
  <c r="P44" i="1"/>
  <c r="P46" i="1" s="1"/>
  <c r="H46" i="1"/>
  <c r="J44" i="1"/>
  <c r="J45" i="1"/>
  <c r="R45" i="1" s="1"/>
  <c r="I43" i="1"/>
  <c r="P39" i="1"/>
  <c r="J41" i="1"/>
  <c r="H41" i="1"/>
  <c r="Q38" i="1"/>
  <c r="Q41" i="1" s="1"/>
  <c r="P38" i="1"/>
  <c r="R21" i="1"/>
  <c r="R26" i="1"/>
  <c r="S26" i="1"/>
  <c r="M33" i="1"/>
  <c r="M34" i="1" s="1"/>
  <c r="P33" i="1"/>
  <c r="L34" i="1"/>
  <c r="I30" i="1"/>
  <c r="L30" i="1"/>
  <c r="M30" i="1" s="1"/>
  <c r="H26" i="1"/>
  <c r="M29" i="1"/>
  <c r="P29" i="1"/>
  <c r="Q29" i="1" s="1"/>
  <c r="I19" i="1"/>
  <c r="I21" i="1" s="1"/>
  <c r="L28" i="1"/>
  <c r="P28" i="1" s="1"/>
  <c r="H31" i="1"/>
  <c r="L19" i="1"/>
  <c r="M19" i="1" s="1"/>
  <c r="I28" i="1"/>
  <c r="S21" i="1"/>
  <c r="H21" i="1"/>
  <c r="L18" i="1"/>
  <c r="M18" i="1" s="1"/>
  <c r="Q18" i="1" s="1"/>
  <c r="L17" i="1"/>
  <c r="L20" i="1"/>
  <c r="M20" i="1" s="1"/>
  <c r="Q20" i="1" s="1"/>
  <c r="L23" i="1"/>
  <c r="I23" i="1"/>
  <c r="I25" i="1"/>
  <c r="L25" i="1"/>
  <c r="M25" i="1" s="1"/>
  <c r="I24" i="1"/>
  <c r="L24" i="1"/>
  <c r="M24" i="1" s="1"/>
  <c r="H15" i="1"/>
  <c r="P15" i="1"/>
  <c r="L15" i="1"/>
  <c r="I15" i="1"/>
  <c r="M11" i="1"/>
  <c r="M12" i="1" s="1"/>
  <c r="I12" i="1"/>
  <c r="L11" i="1"/>
  <c r="L12" i="1" s="1"/>
  <c r="P6" i="1"/>
  <c r="Q6" i="1" s="1"/>
  <c r="I7" i="1"/>
  <c r="L7" i="1"/>
  <c r="M7" i="1" s="1"/>
  <c r="L8" i="1"/>
  <c r="M8" i="1" s="1"/>
  <c r="I8" i="1"/>
  <c r="M6" i="1"/>
  <c r="H9" i="1"/>
  <c r="I6" i="1"/>
  <c r="N17" i="11"/>
  <c r="O23" i="11"/>
  <c r="J48" i="11"/>
  <c r="K48" i="11"/>
  <c r="R29" i="11"/>
  <c r="R47" i="11"/>
  <c r="S41" i="11"/>
  <c r="H17" i="11"/>
  <c r="L15" i="11"/>
  <c r="L17" i="11" s="1"/>
  <c r="I15" i="11"/>
  <c r="R23" i="11"/>
  <c r="H52" i="11"/>
  <c r="H53" i="11" s="1"/>
  <c r="P51" i="11"/>
  <c r="I51" i="11"/>
  <c r="I52" i="11" s="1"/>
  <c r="M20" i="11"/>
  <c r="Q20" i="11"/>
  <c r="L19" i="11"/>
  <c r="H23" i="11"/>
  <c r="I19" i="11"/>
  <c r="I55" i="11"/>
  <c r="I56" i="11" s="1"/>
  <c r="R15" i="11"/>
  <c r="R17" i="11" s="1"/>
  <c r="O17" i="11"/>
  <c r="N23" i="11"/>
  <c r="L55" i="11"/>
  <c r="P55" i="11" s="1"/>
  <c r="I21" i="11"/>
  <c r="H56" i="11"/>
  <c r="L22" i="11"/>
  <c r="P22" i="11" s="1"/>
  <c r="S47" i="11"/>
  <c r="L20" i="11"/>
  <c r="P20" i="11" s="1"/>
  <c r="I16" i="11"/>
  <c r="I22" i="11"/>
  <c r="S19" i="11"/>
  <c r="S23" i="11" s="1"/>
  <c r="O29" i="11"/>
  <c r="N35" i="11"/>
  <c r="O10" i="11"/>
  <c r="N41" i="11"/>
  <c r="L46" i="11"/>
  <c r="P46" i="11" s="1"/>
  <c r="I46" i="11"/>
  <c r="M45" i="11"/>
  <c r="Q45" i="11" s="1"/>
  <c r="L44" i="11"/>
  <c r="P44" i="11" s="1"/>
  <c r="I44" i="11"/>
  <c r="H47" i="11"/>
  <c r="I43" i="11"/>
  <c r="L43" i="11"/>
  <c r="L45" i="11"/>
  <c r="O47" i="11"/>
  <c r="P45" i="11"/>
  <c r="N47" i="11"/>
  <c r="L40" i="11"/>
  <c r="P40" i="11" s="1"/>
  <c r="I40" i="11"/>
  <c r="L38" i="11"/>
  <c r="P38" i="11" s="1"/>
  <c r="I38" i="11"/>
  <c r="H41" i="11"/>
  <c r="L37" i="11"/>
  <c r="P37" i="11" s="1"/>
  <c r="I37" i="11"/>
  <c r="L39" i="11"/>
  <c r="P39" i="11" s="1"/>
  <c r="I39" i="11"/>
  <c r="O41" i="11"/>
  <c r="R38" i="11"/>
  <c r="R41" i="11" s="1"/>
  <c r="L33" i="11"/>
  <c r="P33" i="11" s="1"/>
  <c r="I33" i="11"/>
  <c r="M33" i="11" s="1"/>
  <c r="Q33" i="11" s="1"/>
  <c r="L34" i="11"/>
  <c r="P34" i="11" s="1"/>
  <c r="I34" i="11"/>
  <c r="S35" i="11"/>
  <c r="I31" i="11"/>
  <c r="H35" i="11"/>
  <c r="L31" i="11"/>
  <c r="P31" i="11" s="1"/>
  <c r="L32" i="11"/>
  <c r="P32" i="11"/>
  <c r="I32" i="11"/>
  <c r="O35" i="11"/>
  <c r="R32" i="11"/>
  <c r="R35" i="11" s="1"/>
  <c r="L28" i="11"/>
  <c r="P28" i="11" s="1"/>
  <c r="I28" i="11"/>
  <c r="L26" i="11"/>
  <c r="P26" i="11" s="1"/>
  <c r="I26" i="11"/>
  <c r="H29" i="11"/>
  <c r="L25" i="11"/>
  <c r="P25" i="11" s="1"/>
  <c r="I25" i="11"/>
  <c r="L27" i="11"/>
  <c r="P27" i="11" s="1"/>
  <c r="I27" i="11"/>
  <c r="N29" i="11"/>
  <c r="S26" i="11"/>
  <c r="S29" i="11" s="1"/>
  <c r="L8" i="11"/>
  <c r="P8" i="11" s="1"/>
  <c r="I8" i="11"/>
  <c r="L9" i="11"/>
  <c r="P9" i="11" s="1"/>
  <c r="I9" i="11"/>
  <c r="H10" i="11"/>
  <c r="P7" i="11"/>
  <c r="I7" i="11"/>
  <c r="I67" i="8"/>
  <c r="Q67" i="8" s="1"/>
  <c r="P67" i="8"/>
  <c r="I66" i="8"/>
  <c r="Q66" i="8" s="1"/>
  <c r="P66" i="8"/>
  <c r="S69" i="8"/>
  <c r="R69" i="8"/>
  <c r="Q64" i="8"/>
  <c r="P64" i="8"/>
  <c r="I68" i="8"/>
  <c r="Q68" i="8" s="1"/>
  <c r="L47" i="8"/>
  <c r="L48" i="8" s="1"/>
  <c r="H48" i="8"/>
  <c r="R47" i="8"/>
  <c r="R48" i="8" s="1"/>
  <c r="M47" i="8"/>
  <c r="M48" i="8" s="1"/>
  <c r="I48" i="8"/>
  <c r="S47" i="8"/>
  <c r="S48" i="8" s="1"/>
  <c r="H44" i="8"/>
  <c r="H45" i="8" s="1"/>
  <c r="L41" i="8"/>
  <c r="P41" i="8" s="1"/>
  <c r="H42" i="8"/>
  <c r="I41" i="8"/>
  <c r="M40" i="8"/>
  <c r="Q40" i="8" s="1"/>
  <c r="M39" i="8"/>
  <c r="Q39" i="8" s="1"/>
  <c r="I38" i="8"/>
  <c r="L40" i="8"/>
  <c r="P40" i="8" s="1"/>
  <c r="L39" i="8"/>
  <c r="P39" i="8" s="1"/>
  <c r="N42" i="8"/>
  <c r="R39" i="8"/>
  <c r="L38" i="8"/>
  <c r="L34" i="8"/>
  <c r="P34" i="8" s="1"/>
  <c r="O35" i="8"/>
  <c r="L17" i="8"/>
  <c r="P17" i="8" s="1"/>
  <c r="N35" i="8"/>
  <c r="I18" i="8"/>
  <c r="N24" i="8"/>
  <c r="R35" i="8"/>
  <c r="K37" i="8"/>
  <c r="K42" i="8" s="1"/>
  <c r="K55" i="8" s="1"/>
  <c r="M34" i="8"/>
  <c r="I33" i="8"/>
  <c r="L33" i="8"/>
  <c r="H35" i="8"/>
  <c r="R20" i="8"/>
  <c r="R24" i="8" s="1"/>
  <c r="L15" i="8"/>
  <c r="L16" i="8"/>
  <c r="P16" i="8" s="1"/>
  <c r="M15" i="8"/>
  <c r="H18" i="8"/>
  <c r="M16" i="8"/>
  <c r="Q16" i="8" s="1"/>
  <c r="S24" i="8"/>
  <c r="S18" i="8"/>
  <c r="I23" i="8"/>
  <c r="M22" i="8"/>
  <c r="Q22" i="8" s="1"/>
  <c r="P20" i="8"/>
  <c r="P26" i="8"/>
  <c r="N18" i="8"/>
  <c r="O24" i="8"/>
  <c r="P21" i="8"/>
  <c r="O18" i="8"/>
  <c r="H24" i="8"/>
  <c r="L23" i="8"/>
  <c r="P23" i="8" s="1"/>
  <c r="R15" i="8"/>
  <c r="R18" i="8" s="1"/>
  <c r="I20" i="8"/>
  <c r="L22" i="8"/>
  <c r="P22" i="8" s="1"/>
  <c r="I21" i="8"/>
  <c r="N12" i="8"/>
  <c r="N13" i="8" s="1"/>
  <c r="J9" i="8"/>
  <c r="I6" i="8"/>
  <c r="I75" i="8"/>
  <c r="I76" i="8" s="1"/>
  <c r="N71" i="11"/>
  <c r="I70" i="11"/>
  <c r="S70" i="11"/>
  <c r="S71" i="11" s="1"/>
  <c r="L70" i="11"/>
  <c r="L71" i="11" s="1"/>
  <c r="N68" i="11"/>
  <c r="I67" i="11"/>
  <c r="O68" i="11"/>
  <c r="L68" i="11"/>
  <c r="L61" i="11"/>
  <c r="L62" i="11" s="1"/>
  <c r="I6" i="11"/>
  <c r="R12" i="11"/>
  <c r="R13" i="11" s="1"/>
  <c r="H62" i="11"/>
  <c r="I62" i="11"/>
  <c r="M61" i="11"/>
  <c r="M62" i="11" s="1"/>
  <c r="R53" i="11"/>
  <c r="I12" i="11"/>
  <c r="S12" i="11"/>
  <c r="S13" i="11" s="1"/>
  <c r="R6" i="11"/>
  <c r="R10" i="11" s="1"/>
  <c r="L12" i="11"/>
  <c r="L13" i="11" s="1"/>
  <c r="H13" i="11"/>
  <c r="S6" i="11"/>
  <c r="S10" i="11" s="1"/>
  <c r="L6" i="11"/>
  <c r="N53" i="11"/>
  <c r="R61" i="11"/>
  <c r="R62" i="11" s="1"/>
  <c r="S61" i="11"/>
  <c r="S62" i="11" s="1"/>
  <c r="R75" i="8"/>
  <c r="R76" i="8" s="1"/>
  <c r="S75" i="8"/>
  <c r="S76" i="8" s="1"/>
  <c r="L75" i="8"/>
  <c r="R71" i="8"/>
  <c r="S71" i="8"/>
  <c r="I71" i="8"/>
  <c r="L71" i="8"/>
  <c r="S32" i="8"/>
  <c r="S35" i="8" s="1"/>
  <c r="R44" i="8"/>
  <c r="R45" i="8" s="1"/>
  <c r="O45" i="8"/>
  <c r="R37" i="8"/>
  <c r="L37" i="8"/>
  <c r="P32" i="8"/>
  <c r="I32" i="8"/>
  <c r="R29" i="8"/>
  <c r="R30" i="8" s="1"/>
  <c r="I30" i="8"/>
  <c r="M30" i="8"/>
  <c r="H30" i="8"/>
  <c r="S29" i="8"/>
  <c r="S30" i="8" s="1"/>
  <c r="R27" i="8"/>
  <c r="I26" i="8"/>
  <c r="Q26" i="8" s="1"/>
  <c r="S27" i="8"/>
  <c r="S12" i="8"/>
  <c r="S13" i="8" s="1"/>
  <c r="L12" i="8"/>
  <c r="L13" i="8" s="1"/>
  <c r="H13" i="8"/>
  <c r="O10" i="8"/>
  <c r="L9" i="8"/>
  <c r="J18" i="10"/>
  <c r="J11" i="10"/>
  <c r="F65" i="8"/>
  <c r="H65" i="8" s="1"/>
  <c r="O61" i="8"/>
  <c r="N61" i="8"/>
  <c r="H61" i="8"/>
  <c r="H62" i="8" s="1"/>
  <c r="S59" i="8"/>
  <c r="R59" i="8"/>
  <c r="H58" i="8"/>
  <c r="L61" i="1" l="1"/>
  <c r="M60" i="1"/>
  <c r="P59" i="1"/>
  <c r="P61" i="1" s="1"/>
  <c r="M59" i="1"/>
  <c r="I61" i="1"/>
  <c r="Q59" i="1"/>
  <c r="Q61" i="1" s="1"/>
  <c r="S49" i="1"/>
  <c r="S50" i="1" s="1"/>
  <c r="O50" i="1"/>
  <c r="P50" i="1"/>
  <c r="I50" i="1"/>
  <c r="L50" i="1"/>
  <c r="M48" i="1"/>
  <c r="M50" i="1" s="1"/>
  <c r="R49" i="1"/>
  <c r="R50" i="1" s="1"/>
  <c r="J50" i="1"/>
  <c r="P41" i="1"/>
  <c r="P30" i="1"/>
  <c r="Q30" i="1" s="1"/>
  <c r="J46" i="1"/>
  <c r="R44" i="1"/>
  <c r="R46" i="1" s="1"/>
  <c r="Q43" i="1"/>
  <c r="Q46" i="1" s="1"/>
  <c r="I46" i="1"/>
  <c r="I31" i="1"/>
  <c r="P25" i="1"/>
  <c r="I26" i="1"/>
  <c r="P18" i="1"/>
  <c r="P19" i="1"/>
  <c r="L26" i="1"/>
  <c r="Q28" i="1"/>
  <c r="Q31" i="1" s="1"/>
  <c r="L31" i="1"/>
  <c r="M28" i="1"/>
  <c r="M31" i="1" s="1"/>
  <c r="Q19" i="1"/>
  <c r="P11" i="1"/>
  <c r="Q11" i="1" s="1"/>
  <c r="Q12" i="1" s="1"/>
  <c r="Q33" i="1"/>
  <c r="Q34" i="1" s="1"/>
  <c r="P34" i="1"/>
  <c r="P7" i="1"/>
  <c r="Q7" i="1" s="1"/>
  <c r="L21" i="1"/>
  <c r="M17" i="1"/>
  <c r="P20" i="1"/>
  <c r="P17" i="1"/>
  <c r="Q24" i="1"/>
  <c r="M23" i="1"/>
  <c r="M26" i="1" s="1"/>
  <c r="P23" i="1"/>
  <c r="P24" i="1"/>
  <c r="Q25" i="1"/>
  <c r="I9" i="1"/>
  <c r="P8" i="1"/>
  <c r="Q8" i="1" s="1"/>
  <c r="M9" i="1"/>
  <c r="L9" i="1"/>
  <c r="P70" i="11"/>
  <c r="P71" i="11" s="1"/>
  <c r="L10" i="11"/>
  <c r="N48" i="11"/>
  <c r="L23" i="11"/>
  <c r="P15" i="11"/>
  <c r="P17" i="11" s="1"/>
  <c r="L56" i="11"/>
  <c r="M55" i="11"/>
  <c r="M56" i="11" s="1"/>
  <c r="O48" i="11"/>
  <c r="M16" i="11"/>
  <c r="Q16" i="11" s="1"/>
  <c r="S48" i="11"/>
  <c r="P52" i="11"/>
  <c r="Q51" i="11"/>
  <c r="Q52" i="11" s="1"/>
  <c r="M21" i="11"/>
  <c r="Q21" i="11"/>
  <c r="P56" i="11"/>
  <c r="Q55" i="11"/>
  <c r="Q56" i="11" s="1"/>
  <c r="M22" i="11"/>
  <c r="Q22" i="11" s="1"/>
  <c r="H48" i="11"/>
  <c r="P19" i="11"/>
  <c r="P23" i="11" s="1"/>
  <c r="M15" i="11"/>
  <c r="Q15" i="11"/>
  <c r="I17" i="11"/>
  <c r="I23" i="11"/>
  <c r="M19" i="11"/>
  <c r="R48" i="11"/>
  <c r="M44" i="11"/>
  <c r="Q44" i="11" s="1"/>
  <c r="L47" i="11"/>
  <c r="P43" i="11"/>
  <c r="P47" i="11" s="1"/>
  <c r="M43" i="11"/>
  <c r="Q43" i="11" s="1"/>
  <c r="I47" i="11"/>
  <c r="M46" i="11"/>
  <c r="Q46" i="11" s="1"/>
  <c r="I41" i="11"/>
  <c r="M37" i="11"/>
  <c r="Q37" i="11" s="1"/>
  <c r="M40" i="11"/>
  <c r="Q40" i="11"/>
  <c r="M38" i="11"/>
  <c r="Q38" i="11" s="1"/>
  <c r="L41" i="11"/>
  <c r="P41" i="11"/>
  <c r="M39" i="11"/>
  <c r="Q39" i="11" s="1"/>
  <c r="M34" i="11"/>
  <c r="Q34" i="11" s="1"/>
  <c r="M31" i="11"/>
  <c r="Q31" i="11" s="1"/>
  <c r="I35" i="11"/>
  <c r="M32" i="11"/>
  <c r="Q32" i="11"/>
  <c r="L35" i="11"/>
  <c r="P35" i="11"/>
  <c r="P29" i="11"/>
  <c r="M26" i="11"/>
  <c r="Q26" i="11" s="1"/>
  <c r="M27" i="11"/>
  <c r="Q27" i="11"/>
  <c r="I29" i="11"/>
  <c r="M25" i="11"/>
  <c r="Q25" i="11" s="1"/>
  <c r="M28" i="11"/>
  <c r="Q28" i="11" s="1"/>
  <c r="L29" i="11"/>
  <c r="M8" i="11"/>
  <c r="Q8" i="11" s="1"/>
  <c r="M9" i="11"/>
  <c r="Q9" i="11" s="1"/>
  <c r="I10" i="11"/>
  <c r="M7" i="11"/>
  <c r="Q7" i="11" s="1"/>
  <c r="P65" i="8"/>
  <c r="I65" i="8"/>
  <c r="H69" i="8"/>
  <c r="P69" i="8"/>
  <c r="R61" i="8"/>
  <c r="R62" i="8" s="1"/>
  <c r="N62" i="8"/>
  <c r="S61" i="8"/>
  <c r="S62" i="8" s="1"/>
  <c r="O62" i="8"/>
  <c r="P47" i="8"/>
  <c r="P48" i="8" s="1"/>
  <c r="P58" i="8"/>
  <c r="P59" i="8" s="1"/>
  <c r="H59" i="8"/>
  <c r="Q47" i="8"/>
  <c r="Q48" i="8" s="1"/>
  <c r="R42" i="8"/>
  <c r="L44" i="8"/>
  <c r="L45" i="8" s="1"/>
  <c r="I44" i="8"/>
  <c r="I45" i="8" s="1"/>
  <c r="L35" i="8"/>
  <c r="M41" i="8"/>
  <c r="Q41" i="8" s="1"/>
  <c r="I42" i="8"/>
  <c r="M38" i="8"/>
  <c r="Q38" i="8" s="1"/>
  <c r="L42" i="8"/>
  <c r="P38" i="8"/>
  <c r="I35" i="8"/>
  <c r="O37" i="8"/>
  <c r="O42" i="8" s="1"/>
  <c r="P33" i="8"/>
  <c r="P35" i="8" s="1"/>
  <c r="M33" i="8"/>
  <c r="Q33" i="8"/>
  <c r="Q34" i="8"/>
  <c r="M18" i="8"/>
  <c r="Q15" i="8"/>
  <c r="Q18" i="8" s="1"/>
  <c r="L18" i="8"/>
  <c r="P15" i="8"/>
  <c r="P18" i="8" s="1"/>
  <c r="M23" i="8"/>
  <c r="Q23" i="8" s="1"/>
  <c r="M20" i="8"/>
  <c r="Q20" i="8" s="1"/>
  <c r="I24" i="8"/>
  <c r="L24" i="8"/>
  <c r="P24" i="8"/>
  <c r="M21" i="8"/>
  <c r="Q21" i="8" s="1"/>
  <c r="R12" i="8"/>
  <c r="R13" i="8" s="1"/>
  <c r="J10" i="8"/>
  <c r="J55" i="8" s="1"/>
  <c r="N9" i="8"/>
  <c r="I9" i="8"/>
  <c r="I10" i="8" s="1"/>
  <c r="M75" i="8"/>
  <c r="M76" i="8" s="1"/>
  <c r="M70" i="11"/>
  <c r="M71" i="11" s="1"/>
  <c r="Q70" i="11"/>
  <c r="Q71" i="11" s="1"/>
  <c r="I71" i="11"/>
  <c r="P67" i="11"/>
  <c r="P68" i="11" s="1"/>
  <c r="I68" i="11"/>
  <c r="M68" i="11"/>
  <c r="P61" i="11"/>
  <c r="P62" i="11" s="1"/>
  <c r="M6" i="11"/>
  <c r="Q61" i="11"/>
  <c r="Q62" i="11" s="1"/>
  <c r="L53" i="11"/>
  <c r="I53" i="11"/>
  <c r="I13" i="11"/>
  <c r="M12" i="11"/>
  <c r="M13" i="11" s="1"/>
  <c r="P6" i="11"/>
  <c r="P10" i="11" s="1"/>
  <c r="P12" i="11"/>
  <c r="P13" i="11" s="1"/>
  <c r="K53" i="11"/>
  <c r="O53" i="11"/>
  <c r="Q75" i="8"/>
  <c r="Q76" i="8" s="1"/>
  <c r="P75" i="8"/>
  <c r="P76" i="8" s="1"/>
  <c r="L76" i="8"/>
  <c r="P71" i="8"/>
  <c r="M71" i="8"/>
  <c r="P37" i="8"/>
  <c r="M37" i="8"/>
  <c r="M32" i="8"/>
  <c r="Q29" i="8"/>
  <c r="Q30" i="8" s="1"/>
  <c r="L30" i="8"/>
  <c r="P29" i="8"/>
  <c r="P30" i="8" s="1"/>
  <c r="I27" i="8"/>
  <c r="P27" i="8"/>
  <c r="P12" i="8"/>
  <c r="P13" i="8" s="1"/>
  <c r="I13" i="8"/>
  <c r="M12" i="8"/>
  <c r="M13" i="8" s="1"/>
  <c r="P9" i="8"/>
  <c r="P10" i="8" s="1"/>
  <c r="L10" i="8"/>
  <c r="H18" i="10"/>
  <c r="N18" i="10"/>
  <c r="N11" i="10"/>
  <c r="R18" i="10"/>
  <c r="R11" i="10"/>
  <c r="I61" i="8"/>
  <c r="I62" i="8" s="1"/>
  <c r="L61" i="8"/>
  <c r="L62" i="8" s="1"/>
  <c r="I58" i="8"/>
  <c r="O6" i="8"/>
  <c r="N6" i="8"/>
  <c r="H7" i="8"/>
  <c r="H55" i="8" s="1"/>
  <c r="M61" i="1" l="1"/>
  <c r="Q48" i="1"/>
  <c r="Q50" i="1" s="1"/>
  <c r="P31" i="1"/>
  <c r="P21" i="1"/>
  <c r="P12" i="1"/>
  <c r="P26" i="1"/>
  <c r="Q9" i="1"/>
  <c r="M21" i="1"/>
  <c r="Q17" i="1"/>
  <c r="Q21" i="1" s="1"/>
  <c r="P9" i="1"/>
  <c r="Q23" i="1"/>
  <c r="Q26" i="1" s="1"/>
  <c r="M23" i="11"/>
  <c r="P48" i="11"/>
  <c r="I48" i="11"/>
  <c r="M47" i="11"/>
  <c r="Q19" i="11"/>
  <c r="Q23" i="11" s="1"/>
  <c r="M29" i="11"/>
  <c r="L48" i="11"/>
  <c r="Q17" i="11"/>
  <c r="M17" i="11"/>
  <c r="Q47" i="11"/>
  <c r="Q41" i="11"/>
  <c r="M41" i="11"/>
  <c r="M35" i="11"/>
  <c r="Q35" i="11"/>
  <c r="Q29" i="11"/>
  <c r="M10" i="11"/>
  <c r="Q65" i="8"/>
  <c r="Q69" i="8" s="1"/>
  <c r="I69" i="8"/>
  <c r="Q58" i="8"/>
  <c r="I59" i="8"/>
  <c r="P44" i="8"/>
  <c r="P45" i="8" s="1"/>
  <c r="M44" i="8"/>
  <c r="M45" i="8" s="1"/>
  <c r="S37" i="8"/>
  <c r="S42" i="8" s="1"/>
  <c r="M42" i="8"/>
  <c r="P42" i="8"/>
  <c r="M35" i="8"/>
  <c r="M9" i="8"/>
  <c r="Q9" i="8" s="1"/>
  <c r="Q10" i="8" s="1"/>
  <c r="Q24" i="8"/>
  <c r="M24" i="8"/>
  <c r="Q71" i="8"/>
  <c r="R9" i="8"/>
  <c r="R10" i="8" s="1"/>
  <c r="N10" i="8"/>
  <c r="Q67" i="11"/>
  <c r="Q68" i="11" s="1"/>
  <c r="Q6" i="11"/>
  <c r="Q10" i="11" s="1"/>
  <c r="S53" i="11"/>
  <c r="Q53" i="11"/>
  <c r="P53" i="11"/>
  <c r="Q12" i="11"/>
  <c r="Q13" i="11" s="1"/>
  <c r="M53" i="11"/>
  <c r="Q37" i="8"/>
  <c r="Q42" i="8" s="1"/>
  <c r="Q32" i="8"/>
  <c r="Q35" i="8" s="1"/>
  <c r="Q27" i="8"/>
  <c r="Q12" i="8"/>
  <c r="Q13" i="8" s="1"/>
  <c r="S6" i="8"/>
  <c r="S7" i="8" s="1"/>
  <c r="O7" i="8"/>
  <c r="O55" i="8" s="1"/>
  <c r="R6" i="8"/>
  <c r="R7" i="8" s="1"/>
  <c r="N7" i="8"/>
  <c r="K18" i="10"/>
  <c r="I18" i="10"/>
  <c r="L18" i="10"/>
  <c r="P11" i="10"/>
  <c r="P18" i="10"/>
  <c r="I11" i="10"/>
  <c r="O11" i="10"/>
  <c r="K11" i="10"/>
  <c r="L11" i="10"/>
  <c r="M61" i="8"/>
  <c r="M62" i="8" s="1"/>
  <c r="P61" i="8"/>
  <c r="P62" i="8" s="1"/>
  <c r="Q59" i="8"/>
  <c r="I7" i="8"/>
  <c r="I55" i="8" s="1"/>
  <c r="L6" i="8"/>
  <c r="L7" i="8" s="1"/>
  <c r="L55" i="8" s="1"/>
  <c r="M48" i="11" l="1"/>
  <c r="Q48" i="11"/>
  <c r="S55" i="8"/>
  <c r="Q44" i="8"/>
  <c r="Q45" i="8" s="1"/>
  <c r="N55" i="8"/>
  <c r="R55" i="8"/>
  <c r="M10" i="8"/>
  <c r="Q18" i="10"/>
  <c r="S11" i="10"/>
  <c r="O18" i="10"/>
  <c r="S18" i="10"/>
  <c r="M18" i="10"/>
  <c r="M11" i="10"/>
  <c r="Q11" i="10"/>
  <c r="Q61" i="8"/>
  <c r="Q62" i="8" s="1"/>
  <c r="P6" i="8"/>
  <c r="P7" i="8" s="1"/>
  <c r="P55" i="8" s="1"/>
  <c r="M6" i="8"/>
  <c r="Q6" i="8" l="1"/>
  <c r="Q7" i="8" s="1"/>
  <c r="Q55" i="8" s="1"/>
  <c r="M7" i="8"/>
  <c r="M55" i="8" s="1"/>
  <c r="H12" i="1"/>
  <c r="N38" i="10"/>
  <c r="R38" i="10" l="1"/>
  <c r="J38" i="10"/>
  <c r="K38" i="10"/>
  <c r="H11" i="10"/>
  <c r="I38" i="10"/>
  <c r="H38" i="10" l="1"/>
  <c r="O38" i="10"/>
  <c r="S38" i="10"/>
  <c r="L38" i="10"/>
  <c r="M38" i="10" l="1"/>
  <c r="Q38" i="10"/>
  <c r="P38" i="10"/>
</calcChain>
</file>

<file path=xl/sharedStrings.xml><?xml version="1.0" encoding="utf-8"?>
<sst xmlns="http://schemas.openxmlformats.org/spreadsheetml/2006/main" count="1410" uniqueCount="200">
  <si>
    <t>NR.</t>
  </si>
  <si>
    <t>AKTIVITETET</t>
  </si>
  <si>
    <t>Përshkrimi i zërave</t>
  </si>
  <si>
    <t>Njësia</t>
  </si>
  <si>
    <t>Sasia</t>
  </si>
  <si>
    <t>Qera salle</t>
  </si>
  <si>
    <t>Materiale</t>
  </si>
  <si>
    <t>Transport</t>
  </si>
  <si>
    <t>lump sum</t>
  </si>
  <si>
    <t>Hendek financiar</t>
  </si>
  <si>
    <t>Gjithsej</t>
  </si>
  <si>
    <t>dite pune</t>
  </si>
  <si>
    <t>Gjithsej për  vitin e parë</t>
  </si>
  <si>
    <t>Donatorë (të konfirmuar)</t>
  </si>
  <si>
    <t>Gjithsej për  tre vjet</t>
  </si>
  <si>
    <t>ditë pune</t>
  </si>
  <si>
    <t>persona</t>
  </si>
  <si>
    <t>Objektivi Strategjik</t>
  </si>
  <si>
    <t xml:space="preserve">Objektivi specifik (OS) 1.1:                   </t>
  </si>
  <si>
    <t>Kosto për Njësi (EUR)</t>
  </si>
  <si>
    <t>Komuna</t>
  </si>
  <si>
    <t>Gjithsej për vitin e dytë dhe të tretë</t>
  </si>
  <si>
    <t>Kommuna</t>
  </si>
  <si>
    <t>1.1.1.</t>
  </si>
  <si>
    <t>Kafe, uje</t>
  </si>
  <si>
    <t>Zyrtare /zyrtar</t>
  </si>
  <si>
    <t>1.1.2.</t>
  </si>
  <si>
    <t>Lump sum</t>
  </si>
  <si>
    <t>1.1.3.</t>
  </si>
  <si>
    <t>1.1.6.</t>
  </si>
  <si>
    <t>1.1.7.</t>
  </si>
  <si>
    <t>Kafe, uje, dreke</t>
  </si>
  <si>
    <t>transport</t>
  </si>
  <si>
    <t>1.1.8.</t>
  </si>
  <si>
    <t>Gjithsej për objektivin specifik 1.1.</t>
  </si>
  <si>
    <t xml:space="preserve">Objektivi specifik (OS) 1.2:                   </t>
  </si>
  <si>
    <t>1.2.2.</t>
  </si>
  <si>
    <t>1.2.3.</t>
  </si>
  <si>
    <t>1.2.5.</t>
  </si>
  <si>
    <t xml:space="preserve">Objektivi specifik (OS) 2.1:                   </t>
  </si>
  <si>
    <t>2.1.1.</t>
  </si>
  <si>
    <t>2.1.3.</t>
  </si>
  <si>
    <t>2.1.4.</t>
  </si>
  <si>
    <t>2.1.5.</t>
  </si>
  <si>
    <t>2.1.6.</t>
  </si>
  <si>
    <t>2.1.7.</t>
  </si>
  <si>
    <t>Gjithsej për objektivin specifik 2.1.</t>
  </si>
  <si>
    <t>2.2.1.</t>
  </si>
  <si>
    <t>2.2.2.</t>
  </si>
  <si>
    <t>GJITHSEJ PER OBJEKTIVIN STRATEGJIK 2</t>
  </si>
  <si>
    <t xml:space="preserve">Objektivi specifik (OS) 3.1:                   </t>
  </si>
  <si>
    <t>3.1.2.</t>
  </si>
  <si>
    <t>3.1.3.</t>
  </si>
  <si>
    <t>3.1.4.</t>
  </si>
  <si>
    <t>Gjithsej për objektivin specifik 4.1.</t>
  </si>
  <si>
    <t>GJITHSEJ PER OBJEKTIVIN STRATEGJIK 4</t>
  </si>
  <si>
    <t>dite</t>
  </si>
  <si>
    <t>trajner/e</t>
  </si>
  <si>
    <t>Zyrtare / zyrtar (tre)</t>
  </si>
  <si>
    <t>1.1.12</t>
  </si>
  <si>
    <t>Shtimi në faqen zyrtare të internetit të Komunës, i një vegëze me informacione dedikuar çështjeve të Barazisë Gjinore dhe përditësimi rregullisht i saj.</t>
  </si>
  <si>
    <t>qera salle</t>
  </si>
  <si>
    <t>kafe, uje</t>
  </si>
  <si>
    <t>kafe, uje, dreke</t>
  </si>
  <si>
    <t>cop</t>
  </si>
  <si>
    <t>Gjithsej për objektivin specifik 1.2.</t>
  </si>
  <si>
    <t>zyrtar/e</t>
  </si>
  <si>
    <t>materiale</t>
  </si>
  <si>
    <t>fletepalosje</t>
  </si>
  <si>
    <t>uje</t>
  </si>
  <si>
    <t>1. FUQIZIMI EKONOMIK DHE PROMOVIMI I TË DREJTAVE EKONOMIKE, SOCIALE DHE TË PUNËSIMIT TË DENJË, PËR GRATË, TË REJAT DHE VAJZAT</t>
  </si>
  <si>
    <t>Rritja e qasjes së të rejave dhe grave, në të gjithë diversitetin e tyre, në shërbime, burime dhe produkte financiare, duke synuar fuqizimin ekonomik, veçanërisht në bujqësi e blegtori.</t>
  </si>
  <si>
    <t>Mbështetja financiare e fermereve dhe fermerëve në ngritjen e serave me participim.</t>
  </si>
  <si>
    <t>Mbështetja e fermereve dhe fermerëve në sigurimin e mekanizmave bujqësorë dhe të moto kultivatorëve, frezave, mbjellëseve të grurit dhe misrit, etj.</t>
  </si>
  <si>
    <t>1.1.5.</t>
  </si>
  <si>
    <t>Nritja e kapaciteteve të grave fermere për të përdorur freza spërkatëse dhe mjete të tjera motorike</t>
  </si>
  <si>
    <t>uje, kafe</t>
  </si>
  <si>
    <t xml:space="preserve">Sensibilizimi i grave për mundësitë e përfitimit
nga Programi për Bujqësi dhe Zhvillim Rural
</t>
  </si>
  <si>
    <t>takim</t>
  </si>
  <si>
    <t>Mbështetja financiare e fermereve dhe fermerëve në shtimin e fondit blegtoral për 15%.</t>
  </si>
  <si>
    <t>1.1.10</t>
  </si>
  <si>
    <t>Promovimi i produkteve lokale, veçanërisht atyre të përgatitura nga gratë, përmes panaireve lokale.</t>
  </si>
  <si>
    <t>1.1.11</t>
  </si>
  <si>
    <t>Trajnime të përvitshme për të interesuarat/ interesuarit për krijimin e bizneseve të reja në fusha të ndryshme.</t>
  </si>
  <si>
    <t>1.1.13</t>
  </si>
  <si>
    <t>Konsulenca të vazhdueshme për bizneset e reja, veçanërisht për ato të drejtuara nga të rejat/rinjtë dhe gratë.</t>
  </si>
  <si>
    <t>Vazhdimi i masës afirmative për regjistrimin e pronës së përbashkët në emër të dy bashkëshortëve, pa pagesë</t>
  </si>
  <si>
    <t>1.2.1</t>
  </si>
  <si>
    <t>Zyrtar/e</t>
  </si>
  <si>
    <t>Përgatitja dhe shpërndarja në rrjetet sociale e mesazheve të qarta që luftojnë steriotipet gjinore në familje dhe shoqëri.</t>
  </si>
  <si>
    <t>2. ZVOGËLIMI I PABARAZIVE GJINORE NË ARSIMIN CILËSOR DHE TË MËSUARIT GJATË GJITHË JETËS, PËR GRATË DHE BURRAT,TË REJAT, TË RINJTË, VAJZAT DHE DJEMTË, NË TË GJITHË DIVERSITETIN E TYRE</t>
  </si>
  <si>
    <t>Ofrimi i mundësive të barabarta për arsim cilësor e të mësuarit gjatë gjithë jetës, për vajzat, të rejat, gratë dhe djemtë, të rinjtë, burrat e Komunës, në të gjithë diversitetin e tyre.</t>
  </si>
  <si>
    <t>Takime informuese me nënat dhe baballarët për përfshirjen e të gjithë fëmijëve të moshës parashkollore, vajza dhe djem, në të gjithë diversitetin e tyre, në institucionet arsimore.</t>
  </si>
  <si>
    <t>2.1.2</t>
  </si>
  <si>
    <t>Ndarja e bursave për studente dhe studentë për përfshirjen e tyre në profesione deficitare ose professione jo tradicionale (pra që thyejnë steriotipet gjinore).</t>
  </si>
  <si>
    <t>Ndërtimi i lidhjeve me komunitetin e biznesit për kryerjen e praktikës profesionale për të rejat dhe të rinjtë</t>
  </si>
  <si>
    <t>Takime informuese me nxënëset dhe nxënësit në shkolla për t’i orientuar drejt arsimit profesional dhe profesioneve që thyejnë stereotipat gjinore.</t>
  </si>
  <si>
    <t xml:space="preserve">Aktivitete informuese me nxënëset dhe nxënësit në shkolla, si dhe me prindërit, nëna dhe baballarë, mbi martesën e hershme dhe normat gjinore e praktikat e dëmshme shoqërore.
</t>
  </si>
  <si>
    <t>Aktivitete informuese me nxënëset dhe nxënësit në shkolla, mbi dhunën kibernetike e aspektet gjinore të saj.</t>
  </si>
  <si>
    <t>Aktivitete informuese me nxënëset dhe nxënësit në shkolla, mbi trafikimin e grave, tw rejave dhe vajzave.</t>
  </si>
  <si>
    <t>2.1.8.</t>
  </si>
  <si>
    <t>Aktivitete informuese me nxënëset dhe nxënësit në shkolla, mbi bullizmin dhe dhunën në ambientet shkollore</t>
  </si>
  <si>
    <t xml:space="preserve">Objektivi specifik (OS) 2.2.                   </t>
  </si>
  <si>
    <t>Promovimi i modeleve të suksesshme të grave, të rejave dhe vajzave, në të gjithë diversitetin e tyre, që investojnë dhe marrin pjesë aktivisht në art, kulturë dhe sport.</t>
  </si>
  <si>
    <t>Aplikimi i masave afirmative sipas ligjit për barazinë gjinore, në thirrjet për subvencionim si dhe në komisionet dhe përzgjedhjen e klubeve,  (ndryshim plotësim i rregullores përkatëse)</t>
  </si>
  <si>
    <t>Mbështetja e vazhdueshme e klubeve sportive përmes thirrjes publike, me fokus të veçantë klubet sportive të të rejave e vajzave.</t>
  </si>
  <si>
    <t>Organizimi dhe mbajtja e manifestimit tradicional “Sportistja/sportisti i vitit” dhe shpallja e sportisteve/sportistëve më të mirë duke respektuar parrimet e barazisë gjinore</t>
  </si>
  <si>
    <t>2.2.6.</t>
  </si>
  <si>
    <t>Mbështetje për krijimin e klubeve sportive të vajzave dhe të të rejave</t>
  </si>
  <si>
    <t>Furnizimi i bibliotekës me tituj librash të autoreve gra dhe me tematika të barazisë gjinore.</t>
  </si>
  <si>
    <t>Emërtimi i rrugëve me emra të grave të cilat kanë bërë histori në Klinë</t>
  </si>
  <si>
    <t>Krijimi i mundësive të barabarta dhe rritja e pjesëmarrjes së grave, të rejave dhe vajzave në të gjithë diversitetin e tyre, në vendimmarrjen politike e publike, duke luftuar steriotipet gjinore, diskriminimin dhe disavantazhimin e shumëfishtë.</t>
  </si>
  <si>
    <t>3.1.1.</t>
  </si>
  <si>
    <t>Takime vetëdijesuese me gratë dhe të rejat, mbi rëndësinë e barazisë në pjesëmarrje dhe lidership, në vendimmarrjen politike e publike dhe nxitjen e tyre për të marrë pjesë në Këshillat Lokalë.</t>
  </si>
  <si>
    <t xml:space="preserve">Zyrtare /zyrtar </t>
  </si>
  <si>
    <t>Aktivitete informuese në kuadër të javës së “8 Marsit – Dita Ndërkombëtare e Gruas”</t>
  </si>
  <si>
    <t>Aktivitete vetëdijesuese për shënimin e ditës ndërkombëtare të vajzave.</t>
  </si>
  <si>
    <t>Aktivitete informuese në kuadër të Fushatës së “16 Ditëve të Aktivizmit kundër dhunës me bazë gjinore”, me fokus femicidin dhe dhunën kibernetike</t>
  </si>
  <si>
    <t>3.1.5.</t>
  </si>
  <si>
    <t>Aktivitete vetëdijesuese për publikun e gjerë, mbi të drejtat e tyre, qasjen në shërbime dhe mbrojtjen nga diskriminimi gjinor dhe i shumëfishtë.</t>
  </si>
  <si>
    <t>3.1.6.</t>
  </si>
  <si>
    <t>Takime me të punësuarat/punësuarit në institucione lokale dhe diskutimi mbi rëndësinë e njohjes dhe raportimit të ngacmimeve seksuale në vendin e punës.</t>
  </si>
  <si>
    <t>3.1.7.</t>
  </si>
  <si>
    <t>Gjithsej për objektivin specifik 3.1.</t>
  </si>
  <si>
    <t xml:space="preserve">Objektivi specifik (OS) 3.2                   </t>
  </si>
  <si>
    <t>Gjithsej për objektivin specifik 3.2</t>
  </si>
  <si>
    <t>GJITHSEJ PER OBJEKTIVIN STRATEGJIK 3</t>
  </si>
  <si>
    <t>Rritja e masave dhe veprimeve të Komunës që marrin parasysh e zbatojnë integrimin gjinor dhe buxhetimin e përgjegjshëm gjinor.</t>
  </si>
  <si>
    <t>Ngritja e kapaciteteve të zyrtareve / zyrtarëve të komunës, për integrimin gjinor, vlerësimin e ndikimit gjinor në politika publike në nivel lokal.</t>
  </si>
  <si>
    <t>3.2.1</t>
  </si>
  <si>
    <t>3.2.2</t>
  </si>
  <si>
    <t>Ngritja e kapaciteteve të zyrtareve / zyrtarëve të komunës, për aplikimin e buxhetimit të përgjegjshëm gjinor</t>
  </si>
  <si>
    <t>3.2.3.</t>
  </si>
  <si>
    <t>Analiza gjinore dhe zbatimi i  buxhetimit të përgjegjshëm gjinor (BPGJ) nga drejtoritë e komunës.</t>
  </si>
  <si>
    <t>Mbledhja e të dhënave bazë për të gjithë treguesit në nivel objektivi specifik, të përcaktuar për matjen e progresit të këtij Plani Lokal të Veprimit për Barazinë Gjinore (PLVBGJ).</t>
  </si>
  <si>
    <t>Zyrtar/e IT</t>
  </si>
  <si>
    <t>Zyrtar/e per perditesimin</t>
  </si>
  <si>
    <t>Publikimi në faqen e komunës i gjeteve kryesore nga monitorimi i zbatimit të këtij Plani Lokal të Veprimit për Barazinë Gjinore.</t>
  </si>
  <si>
    <t xml:space="preserve">4. PROMOVIMI I SHËNDETIT DHE TË DREJTAVE SEKSUALE DHE RIPRODHUESE.  </t>
  </si>
  <si>
    <t xml:space="preserve">Objektivi specifik (OS) 4.1:                   </t>
  </si>
  <si>
    <t>Rritja e qasjes së grave, të rejave, e vajzave në të gjithë diversitetin e tyre, në shërbime cilësore shëndetësore dhe të shëndetit seksual e riprodhues.</t>
  </si>
  <si>
    <t>4.1.1.</t>
  </si>
  <si>
    <t>Takime informuese me gratë, të rejat, vajzat dhe burrat, të rinjtë, djemtë, mbi të drejtat e tyre dhe kujdesin për shëndetin seksual e riprodhues.</t>
  </si>
  <si>
    <t>4.1.2.</t>
  </si>
  <si>
    <t>Takime informuese në kuadër të fushatës “Tetori rozë”.</t>
  </si>
  <si>
    <t>4.1.3.</t>
  </si>
  <si>
    <t>4.1.4</t>
  </si>
  <si>
    <t>Vazhdimi i kujdesit shëndetësor për nënat dhe foshnjat përmes vizitave në familje.</t>
  </si>
  <si>
    <t>4.1.5.</t>
  </si>
  <si>
    <t>Sesione informuese për kancerin e qafës së mitrës, sidomos me gratë dhe të rejat në zonat rurale</t>
  </si>
  <si>
    <t>4.1.6.</t>
  </si>
  <si>
    <t>Kryerja e mamografisë falas për gratë dhe të rejat, përgjatë gjithë muajit tetor.</t>
  </si>
  <si>
    <t>zyrtar</t>
  </si>
  <si>
    <t>Mbështetja financiare e fermereve dhe fermerëve për furnizim me fidanë të ndryshem te pemëve.</t>
  </si>
  <si>
    <t>1.1.4</t>
  </si>
  <si>
    <t>Ndryshim-plotësim i rregullores për aplikimet dhe subvencionet, duke përfshirë masa afirmative për të rritur subvencionimin direkt të grave dhe të rejave fermere në bujqësi</t>
  </si>
  <si>
    <t>n/a</t>
  </si>
  <si>
    <t>Qera Sheshi</t>
  </si>
  <si>
    <t>1.1.9</t>
  </si>
  <si>
    <t>person</t>
  </si>
  <si>
    <t>trajnim</t>
  </si>
  <si>
    <t>Lirimi nga taksa e rregjistrimit të pronës në emër të tyre, për gratë vetëushqyese (miratim i masës afirmative dhe zbatim i saj).</t>
  </si>
  <si>
    <t xml:space="preserve">do perllogritet </t>
  </si>
  <si>
    <t>Lirimi nga taksat komunale të bizneseve të reja të grave për tre vite (miratim i masës afirmative dhe zbatim i saj).</t>
  </si>
  <si>
    <t>Rritja e vetëdijesimit për të mundësuar ndarje të barabartë të punës shtëpiake dhe të kujdesit midis grave dhe burrave, të rejave e të rinjve, vajzave e djemve.</t>
  </si>
  <si>
    <t>Informimi permes mjeteve elektronike për promovimin e  të drejtës për pushimin e lehonisë dhe pushimin prindëror</t>
  </si>
  <si>
    <t xml:space="preserve">Subvencionimi i lindjeve të fëmijëve </t>
  </si>
  <si>
    <t>Trajnim i mësimdhënëseve/ mësimdhënësve mbi rolet gjinore dhe rëndësinë e ndarjes së barabartë të punës shtëpiake dhe të kujdesit, ndërmjet grave dhe burrave, të rejave dhe të rinjve, vajzave dhe djemve.</t>
  </si>
  <si>
    <t xml:space="preserve">zyrtar/e per pergatitjen e materialit </t>
  </si>
  <si>
    <t>printim I materialit</t>
  </si>
  <si>
    <t>cope</t>
  </si>
  <si>
    <t>Informimi i nxënëseve / nxënësve mbi rolet gjinore dhe rëndësinë e ndarjes së barabartë të punës shtëpiake dhe të kujdesit, ndërmjet grave dhe burrave, të rejave dhe të rinjve, vajzave dhe djemve.</t>
  </si>
  <si>
    <t>1.2.4.</t>
  </si>
  <si>
    <t>zzyrtar/e</t>
  </si>
  <si>
    <t>vajtje-ardhje</t>
  </si>
  <si>
    <t>vajtje ardhje person</t>
  </si>
  <si>
    <t>2.2.3</t>
  </si>
  <si>
    <t>perfshire te 2.2.2</t>
  </si>
  <si>
    <t>2.2.4.</t>
  </si>
  <si>
    <t>Ndërtimi dhe rikonstruksioni i objekteve sportive dhe të kulturës, duke respektuar parimet e aksesueshmërisë dhe të barazisë gjinore</t>
  </si>
  <si>
    <t>2.2.5.</t>
  </si>
  <si>
    <t>2.2.7</t>
  </si>
  <si>
    <t>do perllogaritet</t>
  </si>
  <si>
    <t>3. PROMOVIMI I BARAZISË GJINORE DHE FUQIZIMI I GRAVE, TË REJAVE DHE VAJZAVE NË TË GJITHË DIVERSITETIN E TYRE</t>
  </si>
  <si>
    <t>3.1.7. Përgatitja e një dokumenti udhëzues për përdorimin e gjuhës së ndjeshme gjinore dhe jodiskriminuese, në dokumentet dhe publikimet e komunës. dokument udhezues pr gjuhën e ndjeshme gjinore</t>
  </si>
  <si>
    <t>ekspert</t>
  </si>
  <si>
    <t>3.2.4</t>
  </si>
  <si>
    <t>3.2.5</t>
  </si>
  <si>
    <t>3.2.6</t>
  </si>
  <si>
    <t>Sesione informuese me prindërit (nëna dhe baballarë) dhe vajzat, për rëndëisnë e vaksinimit kundër HPV</t>
  </si>
  <si>
    <t>shpenzimet</t>
  </si>
  <si>
    <t>OS</t>
  </si>
  <si>
    <t>Gjithsej per tre vjet</t>
  </si>
  <si>
    <t>Donatore</t>
  </si>
  <si>
    <t>Hendek Financiar</t>
  </si>
  <si>
    <t>OS 1</t>
  </si>
  <si>
    <t>OS 2</t>
  </si>
  <si>
    <t>OS 3</t>
  </si>
  <si>
    <t>OS 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</si>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</sst>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_);_(@_)"/>
    <numFmt numFmtId="165" formatCode="_(* #,##0_);_(* \(#,##0\);_(* \-??_);_(@_)"/>
    <numFmt numFmtId="166" formatCode="0.0"/>
  </numFmts>
  <fonts count="15" x14ac:knownFonts="1">
    <font>
      <sz val="11"/>
      <color rgb="FF000000"/>
      <name val="Calibri"/>
      <family val="2"/>
      <charset val="1"/>
    </font>
    <font>
      <b/>
      <sz val="12"/>
      <color rgb="FFFFFFFF"/>
      <name val="Calibri"/>
      <family val="2"/>
      <charset val="1"/>
    </font>
    <font>
      <b/>
      <sz val="12"/>
      <color rgb="FF000000"/>
      <name val="Calibri"/>
      <family val="2"/>
      <charset val="1"/>
    </font>
    <font>
      <b/>
      <sz val="10"/>
      <name val="Arial"/>
      <family val="2"/>
      <charset val="1"/>
    </font>
    <font>
      <b/>
      <sz val="11"/>
      <color rgb="FF000000"/>
      <name val="Calibri"/>
      <family val="2"/>
      <charset val="1"/>
    </font>
    <font>
      <sz val="12"/>
      <color rgb="FF000000"/>
      <name val="Calibri"/>
      <family val="2"/>
      <charset val="1"/>
    </font>
    <font>
      <sz val="10"/>
      <name val="Arial"/>
      <family val="2"/>
      <charset val="1"/>
    </font>
    <font>
      <sz val="11"/>
      <color rgb="FF000000"/>
      <name val="Calibri"/>
      <family val="2"/>
      <charset val="1"/>
    </font>
    <font>
      <sz val="11"/>
      <color rgb="FF000000"/>
      <name val="Calibri"/>
      <family val="2"/>
    </font>
    <font>
      <b/>
      <sz val="11"/>
      <color rgb="FF000000"/>
      <name val="Calibri"/>
      <family val="2"/>
    </font>
    <font>
      <sz val="11"/>
      <name val="Calibri"/>
      <family val="2"/>
    </font>
    <font>
      <sz val="11"/>
      <name val="Calibri"/>
      <family val="2"/>
      <charset val="1"/>
    </font>
    <font>
      <b/>
      <sz val="11"/>
      <name val="Calibri"/>
      <family val="2"/>
    </font>
    <font>
      <sz val="10"/>
      <name val="Arial"/>
      <family val="2"/>
    </font>
    <font>
      <b/>
      <sz val="11"/>
      <color theme="0"/>
      <name val="Calibri"/>
      <family val="2"/>
    </font>
  </fonts>
  <fills count="16">
    <fill>
      <patternFill patternType="none"/>
    </fill>
    <fill>
      <patternFill patternType="gray125"/>
    </fill>
    <fill>
      <patternFill patternType="solid">
        <fgColor rgb="FF548DD4"/>
        <bgColor rgb="FF3366FF"/>
      </patternFill>
    </fill>
    <fill>
      <patternFill patternType="solid">
        <fgColor rgb="FFDBE5F1"/>
        <bgColor rgb="FFDCE6F2"/>
      </patternFill>
    </fill>
    <fill>
      <patternFill patternType="solid">
        <fgColor rgb="FFDCE6F2"/>
        <bgColor rgb="FFDBE5F1"/>
      </patternFill>
    </fill>
    <fill>
      <patternFill patternType="solid">
        <fgColor rgb="FFEBF1DE"/>
        <bgColor rgb="FFFDEADA"/>
      </patternFill>
    </fill>
    <fill>
      <patternFill patternType="solid">
        <fgColor rgb="FFF2DCDB"/>
        <bgColor rgb="FFE6E0EC"/>
      </patternFill>
    </fill>
    <fill>
      <patternFill patternType="solid">
        <fgColor rgb="FFFFFF00"/>
        <bgColor rgb="FFFFFF00"/>
      </patternFill>
    </fill>
    <fill>
      <patternFill patternType="solid">
        <fgColor theme="9" tint="0.79998168889431442"/>
        <bgColor rgb="FFDBE5F1"/>
      </patternFill>
    </fill>
    <fill>
      <patternFill patternType="solid">
        <fgColor rgb="FFFFE5FF"/>
        <bgColor rgb="FFDBE5F1"/>
      </patternFill>
    </fill>
    <fill>
      <patternFill patternType="solid">
        <fgColor theme="9" tint="0.79998168889431442"/>
        <bgColor indexed="64"/>
      </patternFill>
    </fill>
    <fill>
      <patternFill patternType="solid">
        <fgColor rgb="FFFFE5FF"/>
        <bgColor indexed="64"/>
      </patternFill>
    </fill>
    <fill>
      <patternFill patternType="solid">
        <fgColor theme="5" tint="0.39997558519241921"/>
        <bgColor indexed="64"/>
      </patternFill>
    </fill>
    <fill>
      <patternFill patternType="solid">
        <fgColor rgb="FFFFE5FF"/>
        <bgColor rgb="FFE6E0EC"/>
      </patternFill>
    </fill>
    <fill>
      <patternFill patternType="solid">
        <fgColor theme="8" tint="0.79998168889431442"/>
        <bgColor indexed="64"/>
      </patternFill>
    </fill>
    <fill>
      <patternFill patternType="solid">
        <fgColor theme="4" tint="0.39997558519241921"/>
        <bgColor indexed="64"/>
      </patternFill>
    </fill>
  </fills>
  <borders count="39">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auto="1"/>
      </top>
      <bottom/>
      <diagonal/>
    </border>
    <border>
      <left/>
      <right style="thin">
        <color auto="1"/>
      </right>
      <top style="thin">
        <color auto="1"/>
      </top>
      <bottom style="thin">
        <color auto="1"/>
      </bottom>
      <diagonal/>
    </border>
    <border>
      <left style="medium">
        <color indexed="64"/>
      </left>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164" fontId="7" fillId="0" borderId="0" applyBorder="0" applyProtection="0"/>
  </cellStyleXfs>
  <cellXfs count="229">
    <xf numFmtId="0" fontId="0" fillId="0" borderId="0" xfId="0"/>
    <xf numFmtId="0" fontId="3" fillId="4" borderId="3" xfId="0" applyFont="1" applyFill="1" applyBorder="1" applyAlignment="1">
      <alignment horizontal="center" vertical="center"/>
    </xf>
    <xf numFmtId="0" fontId="3" fillId="4" borderId="3" xfId="0" applyFont="1" applyFill="1" applyBorder="1" applyAlignment="1">
      <alignment horizontal="center" vertical="center" wrapText="1"/>
    </xf>
    <xf numFmtId="165" fontId="0" fillId="0" borderId="0" xfId="1" applyNumberFormat="1" applyFont="1" applyBorder="1" applyProtection="1"/>
    <xf numFmtId="3" fontId="6" fillId="5" borderId="6" xfId="0" applyNumberFormat="1" applyFont="1" applyFill="1" applyBorder="1" applyAlignment="1">
      <alignment horizontal="center" vertical="center"/>
    </xf>
    <xf numFmtId="3" fontId="6" fillId="5" borderId="7" xfId="0" applyNumberFormat="1" applyFont="1" applyFill="1" applyBorder="1" applyAlignment="1">
      <alignment horizontal="center" vertical="center"/>
    </xf>
    <xf numFmtId="3" fontId="6" fillId="4" borderId="6" xfId="0" applyNumberFormat="1" applyFont="1" applyFill="1" applyBorder="1" applyAlignment="1">
      <alignment horizontal="center" vertical="center"/>
    </xf>
    <xf numFmtId="1"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3" fillId="8" borderId="3" xfId="0" applyFont="1" applyFill="1" applyBorder="1" applyAlignment="1">
      <alignment horizontal="center" vertical="center" wrapText="1"/>
    </xf>
    <xf numFmtId="3" fontId="12" fillId="12" borderId="1" xfId="0" applyNumberFormat="1" applyFont="1" applyFill="1" applyBorder="1" applyAlignment="1">
      <alignment horizontal="center" vertical="center"/>
    </xf>
    <xf numFmtId="0" fontId="3" fillId="8" borderId="5" xfId="0" applyFont="1" applyFill="1" applyBorder="1" applyAlignment="1">
      <alignment vertical="center" wrapText="1"/>
    </xf>
    <xf numFmtId="0" fontId="3" fillId="9" borderId="5" xfId="0" applyFont="1" applyFill="1" applyBorder="1" applyAlignment="1">
      <alignment vertical="center" wrapText="1"/>
    </xf>
    <xf numFmtId="3" fontId="6" fillId="13" borderId="6" xfId="0" applyNumberFormat="1" applyFont="1" applyFill="1" applyBorder="1" applyAlignment="1">
      <alignment horizontal="center" vertical="center"/>
    </xf>
    <xf numFmtId="3" fontId="6" fillId="13" borderId="7" xfId="0" applyNumberFormat="1" applyFont="1" applyFill="1" applyBorder="1" applyAlignment="1">
      <alignment horizontal="center" vertical="center"/>
    </xf>
    <xf numFmtId="0" fontId="8" fillId="14" borderId="9" xfId="0" applyFont="1" applyFill="1" applyBorder="1" applyAlignment="1">
      <alignment horizontal="center" vertical="center"/>
    </xf>
    <xf numFmtId="3" fontId="8" fillId="14" borderId="9" xfId="0" applyNumberFormat="1" applyFont="1" applyFill="1" applyBorder="1" applyAlignment="1">
      <alignment horizontal="center" vertical="center"/>
    </xf>
    <xf numFmtId="0" fontId="8" fillId="0" borderId="17" xfId="0" applyFont="1" applyBorder="1" applyAlignment="1">
      <alignment horizontal="center" vertical="center"/>
    </xf>
    <xf numFmtId="0" fontId="3" fillId="4" borderId="1" xfId="0" applyFont="1" applyFill="1" applyBorder="1" applyAlignment="1">
      <alignment horizontal="center" vertical="center" wrapText="1"/>
    </xf>
    <xf numFmtId="3" fontId="8" fillId="14" borderId="21" xfId="0" applyNumberFormat="1" applyFont="1" applyFill="1" applyBorder="1" applyAlignment="1">
      <alignment horizontal="center" vertical="center"/>
    </xf>
    <xf numFmtId="3" fontId="10" fillId="10" borderId="9" xfId="0" applyNumberFormat="1" applyFont="1" applyFill="1" applyBorder="1" applyAlignment="1">
      <alignment horizontal="center" vertical="center"/>
    </xf>
    <xf numFmtId="3" fontId="14" fillId="15" borderId="1" xfId="0" applyNumberFormat="1" applyFont="1" applyFill="1" applyBorder="1" applyAlignment="1">
      <alignment horizontal="center" vertical="center"/>
    </xf>
    <xf numFmtId="3" fontId="10" fillId="10" borderId="10" xfId="0" applyNumberFormat="1" applyFont="1" applyFill="1" applyBorder="1" applyAlignment="1">
      <alignment horizontal="center" vertical="center"/>
    </xf>
    <xf numFmtId="3" fontId="10" fillId="10" borderId="8" xfId="0" applyNumberFormat="1" applyFont="1" applyFill="1" applyBorder="1" applyAlignment="1">
      <alignment horizontal="center" vertical="center"/>
    </xf>
    <xf numFmtId="0" fontId="8" fillId="0" borderId="9" xfId="0" applyFont="1" applyBorder="1" applyAlignment="1">
      <alignment vertical="center"/>
    </xf>
    <xf numFmtId="1" fontId="6" fillId="0" borderId="6" xfId="0" applyNumberFormat="1" applyFont="1" applyBorder="1" applyAlignment="1">
      <alignment horizontal="center" vertical="center"/>
    </xf>
    <xf numFmtId="3" fontId="6" fillId="0" borderId="16" xfId="0" applyNumberFormat="1" applyFont="1" applyBorder="1" applyAlignment="1">
      <alignment horizontal="center" vertical="center"/>
    </xf>
    <xf numFmtId="3" fontId="6" fillId="4" borderId="20" xfId="0" applyNumberFormat="1"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center" vertical="center"/>
    </xf>
    <xf numFmtId="0" fontId="0" fillId="0" borderId="17" xfId="0" applyBorder="1" applyAlignment="1">
      <alignment horizontal="center" vertical="center"/>
    </xf>
    <xf numFmtId="3" fontId="0" fillId="4" borderId="9" xfId="0" applyNumberFormat="1" applyFill="1" applyBorder="1" applyAlignment="1">
      <alignment horizontal="center" vertical="center"/>
    </xf>
    <xf numFmtId="1" fontId="0" fillId="0" borderId="9" xfId="0" applyNumberFormat="1" applyBorder="1" applyAlignment="1">
      <alignment horizontal="center" vertical="center"/>
    </xf>
    <xf numFmtId="1" fontId="0" fillId="4" borderId="9" xfId="0" applyNumberFormat="1" applyFill="1" applyBorder="1" applyAlignment="1">
      <alignment horizontal="center" vertical="center"/>
    </xf>
    <xf numFmtId="1" fontId="0" fillId="5" borderId="9" xfId="0" applyNumberFormat="1" applyFill="1" applyBorder="1" applyAlignment="1">
      <alignment horizontal="center" vertical="center"/>
    </xf>
    <xf numFmtId="1" fontId="0" fillId="13" borderId="9" xfId="0" applyNumberFormat="1" applyFill="1" applyBorder="1" applyAlignment="1">
      <alignment horizontal="center" vertical="center"/>
    </xf>
    <xf numFmtId="0" fontId="8" fillId="0" borderId="9" xfId="0" applyFont="1" applyBorder="1" applyAlignment="1">
      <alignment horizontal="left" vertical="center"/>
    </xf>
    <xf numFmtId="3" fontId="4" fillId="7" borderId="19" xfId="0" applyNumberFormat="1" applyFont="1" applyFill="1" applyBorder="1" applyAlignment="1">
      <alignment horizontal="center" vertical="center"/>
    </xf>
    <xf numFmtId="0" fontId="8" fillId="0" borderId="9" xfId="0" applyFont="1" applyBorder="1" applyAlignment="1">
      <alignment horizontal="left" vertical="center" wrapText="1"/>
    </xf>
    <xf numFmtId="1" fontId="6" fillId="0" borderId="9" xfId="0" applyNumberFormat="1" applyFont="1" applyBorder="1" applyAlignment="1">
      <alignment horizontal="center" vertical="center"/>
    </xf>
    <xf numFmtId="3" fontId="6" fillId="4" borderId="9" xfId="0" applyNumberFormat="1" applyFont="1" applyFill="1" applyBorder="1" applyAlignment="1">
      <alignment horizontal="center" vertical="center"/>
    </xf>
    <xf numFmtId="3" fontId="6" fillId="5" borderId="9" xfId="0" applyNumberFormat="1" applyFont="1" applyFill="1" applyBorder="1" applyAlignment="1">
      <alignment horizontal="center" vertical="center"/>
    </xf>
    <xf numFmtId="3" fontId="6" fillId="13" borderId="9" xfId="0" applyNumberFormat="1" applyFont="1" applyFill="1" applyBorder="1" applyAlignment="1">
      <alignment horizontal="center" vertical="center"/>
    </xf>
    <xf numFmtId="0" fontId="13" fillId="5" borderId="9" xfId="0" applyFont="1" applyFill="1" applyBorder="1" applyAlignment="1">
      <alignment vertical="center"/>
    </xf>
    <xf numFmtId="3" fontId="13" fillId="6" borderId="9" xfId="0" applyNumberFormat="1" applyFont="1" applyFill="1" applyBorder="1" applyAlignment="1">
      <alignment vertical="center"/>
    </xf>
    <xf numFmtId="0" fontId="2" fillId="4" borderId="9"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9" xfId="0" applyBorder="1" applyAlignment="1">
      <alignment vertical="center" wrapText="1"/>
    </xf>
    <xf numFmtId="3" fontId="4" fillId="7" borderId="9" xfId="0" applyNumberFormat="1" applyFont="1" applyFill="1" applyBorder="1" applyAlignment="1">
      <alignment horizontal="center" vertical="center"/>
    </xf>
    <xf numFmtId="3" fontId="12" fillId="7" borderId="9" xfId="0" applyNumberFormat="1" applyFont="1" applyFill="1" applyBorder="1" applyAlignment="1">
      <alignment horizontal="center" vertical="center"/>
    </xf>
    <xf numFmtId="3" fontId="9" fillId="7" borderId="9" xfId="0" applyNumberFormat="1" applyFont="1" applyFill="1" applyBorder="1" applyAlignment="1">
      <alignment horizontal="center" vertical="center"/>
    </xf>
    <xf numFmtId="0" fontId="4" fillId="4" borderId="17" xfId="0" applyFont="1" applyFill="1" applyBorder="1" applyAlignment="1">
      <alignment horizontal="center" vertical="center"/>
    </xf>
    <xf numFmtId="3" fontId="6" fillId="0" borderId="17" xfId="0" applyNumberFormat="1" applyFont="1" applyBorder="1" applyAlignment="1">
      <alignment horizontal="center" vertical="center"/>
    </xf>
    <xf numFmtId="3" fontId="6" fillId="4" borderId="21" xfId="0" applyNumberFormat="1" applyFont="1" applyFill="1" applyBorder="1" applyAlignment="1">
      <alignment horizontal="center" vertical="center"/>
    </xf>
    <xf numFmtId="3" fontId="4" fillId="7" borderId="21" xfId="0" applyNumberFormat="1" applyFont="1" applyFill="1" applyBorder="1" applyAlignment="1">
      <alignment horizontal="center" vertical="center"/>
    </xf>
    <xf numFmtId="0" fontId="3" fillId="4" borderId="21" xfId="0" applyFont="1" applyFill="1" applyBorder="1" applyAlignment="1">
      <alignment horizontal="center" vertical="center" wrapText="1"/>
    </xf>
    <xf numFmtId="3" fontId="6" fillId="4" borderId="8" xfId="0" applyNumberFormat="1" applyFont="1" applyFill="1" applyBorder="1" applyAlignment="1">
      <alignment horizontal="center" vertical="center"/>
    </xf>
    <xf numFmtId="3" fontId="6" fillId="4" borderId="10"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0" fillId="4" borderId="10" xfId="0" applyNumberFormat="1" applyFill="1" applyBorder="1" applyAlignment="1">
      <alignment horizontal="center" vertical="center"/>
    </xf>
    <xf numFmtId="1" fontId="11" fillId="4" borderId="8" xfId="0" applyNumberFormat="1" applyFont="1" applyFill="1" applyBorder="1" applyAlignment="1">
      <alignment horizontal="center" vertical="center"/>
    </xf>
    <xf numFmtId="1" fontId="0" fillId="4" borderId="10" xfId="0" applyNumberFormat="1" applyFill="1" applyBorder="1" applyAlignment="1">
      <alignment horizontal="center" vertical="center"/>
    </xf>
    <xf numFmtId="3" fontId="4" fillId="7" borderId="8" xfId="0" applyNumberFormat="1" applyFont="1" applyFill="1" applyBorder="1" applyAlignment="1">
      <alignment horizontal="center" vertical="center"/>
    </xf>
    <xf numFmtId="3" fontId="4" fillId="7" borderId="10" xfId="0" applyNumberFormat="1" applyFont="1" applyFill="1" applyBorder="1" applyAlignment="1">
      <alignment horizontal="center" vertical="center"/>
    </xf>
    <xf numFmtId="0" fontId="3" fillId="4" borderId="8" xfId="0" applyFont="1" applyFill="1" applyBorder="1" applyAlignment="1">
      <alignment vertical="center"/>
    </xf>
    <xf numFmtId="0" fontId="3" fillId="4" borderId="10" xfId="0" applyFont="1" applyFill="1" applyBorder="1" applyAlignment="1">
      <alignment vertical="center" wrapText="1"/>
    </xf>
    <xf numFmtId="3" fontId="12" fillId="7" borderId="8" xfId="0" applyNumberFormat="1" applyFont="1" applyFill="1" applyBorder="1" applyAlignment="1">
      <alignment horizontal="center" vertical="center"/>
    </xf>
    <xf numFmtId="3" fontId="9" fillId="7" borderId="10" xfId="0" applyNumberFormat="1" applyFont="1" applyFill="1" applyBorder="1" applyAlignment="1">
      <alignment horizontal="center" vertical="center"/>
    </xf>
    <xf numFmtId="3" fontId="10" fillId="14" borderId="8" xfId="0" applyNumberFormat="1" applyFont="1" applyFill="1" applyBorder="1" applyAlignment="1">
      <alignment horizontal="center" vertical="center"/>
    </xf>
    <xf numFmtId="3" fontId="8" fillId="14" borderId="10" xfId="0" applyNumberFormat="1" applyFont="1" applyFill="1" applyBorder="1" applyAlignment="1">
      <alignment horizontal="center" vertical="center"/>
    </xf>
    <xf numFmtId="3" fontId="6" fillId="5" borderId="21" xfId="0" applyNumberFormat="1" applyFont="1" applyFill="1" applyBorder="1" applyAlignment="1">
      <alignment horizontal="center" vertical="center"/>
    </xf>
    <xf numFmtId="0" fontId="3" fillId="8" borderId="21" xfId="0" applyFont="1" applyFill="1" applyBorder="1" applyAlignment="1">
      <alignment horizontal="center" vertical="center" wrapText="1"/>
    </xf>
    <xf numFmtId="3" fontId="12" fillId="7" borderId="21" xfId="0" applyNumberFormat="1" applyFont="1" applyFill="1" applyBorder="1" applyAlignment="1">
      <alignment horizontal="center" vertical="center"/>
    </xf>
    <xf numFmtId="3" fontId="10" fillId="10" borderId="21" xfId="0" applyNumberFormat="1" applyFont="1" applyFill="1" applyBorder="1" applyAlignment="1">
      <alignment horizontal="center" vertical="center"/>
    </xf>
    <xf numFmtId="3" fontId="6" fillId="5" borderId="8" xfId="0" applyNumberFormat="1" applyFont="1" applyFill="1" applyBorder="1" applyAlignment="1">
      <alignment horizontal="center" vertical="center"/>
    </xf>
    <xf numFmtId="3" fontId="6" fillId="5" borderId="10" xfId="0" applyNumberFormat="1" applyFont="1" applyFill="1" applyBorder="1" applyAlignment="1">
      <alignment horizontal="center" vertical="center"/>
    </xf>
    <xf numFmtId="0" fontId="3" fillId="8" borderId="8" xfId="0" applyFont="1" applyFill="1" applyBorder="1" applyAlignment="1">
      <alignment vertical="center"/>
    </xf>
    <xf numFmtId="0" fontId="3" fillId="8" borderId="10" xfId="0" applyFont="1" applyFill="1" applyBorder="1" applyAlignment="1">
      <alignment vertical="center" wrapText="1"/>
    </xf>
    <xf numFmtId="3" fontId="12" fillId="7" borderId="10" xfId="0" applyNumberFormat="1" applyFont="1" applyFill="1" applyBorder="1" applyAlignment="1">
      <alignment horizontal="center" vertical="center"/>
    </xf>
    <xf numFmtId="3" fontId="6" fillId="13" borderId="21" xfId="0" applyNumberFormat="1" applyFont="1" applyFill="1" applyBorder="1" applyAlignment="1">
      <alignment horizontal="center" vertical="center"/>
    </xf>
    <xf numFmtId="0" fontId="3" fillId="9" borderId="21" xfId="0" applyFont="1" applyFill="1" applyBorder="1" applyAlignment="1">
      <alignment horizontal="center" vertical="center" wrapText="1"/>
    </xf>
    <xf numFmtId="3" fontId="6" fillId="13" borderId="8" xfId="0" applyNumberFormat="1" applyFont="1" applyFill="1" applyBorder="1" applyAlignment="1">
      <alignment horizontal="center" vertical="center"/>
    </xf>
    <xf numFmtId="3" fontId="6" fillId="13" borderId="10" xfId="0" applyNumberFormat="1" applyFont="1" applyFill="1" applyBorder="1" applyAlignment="1">
      <alignment horizontal="center" vertical="center"/>
    </xf>
    <xf numFmtId="0" fontId="3" fillId="9" borderId="8" xfId="0" applyFont="1" applyFill="1" applyBorder="1" applyAlignment="1">
      <alignment vertical="center"/>
    </xf>
    <xf numFmtId="0" fontId="3" fillId="9" borderId="10" xfId="0" applyFont="1" applyFill="1" applyBorder="1" applyAlignment="1">
      <alignment vertical="center" wrapText="1"/>
    </xf>
    <xf numFmtId="0" fontId="1" fillId="2" borderId="12"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6" fillId="0" borderId="6" xfId="0" applyFont="1" applyBorder="1" applyAlignment="1">
      <alignment vertical="center" wrapText="1"/>
    </xf>
    <xf numFmtId="0" fontId="6" fillId="0" borderId="6" xfId="0" applyFont="1" applyBorder="1" applyAlignment="1">
      <alignment horizontal="left" vertical="center" wrapText="1"/>
    </xf>
    <xf numFmtId="3" fontId="6" fillId="4" borderId="14" xfId="0" applyNumberFormat="1" applyFont="1" applyFill="1" applyBorder="1" applyAlignment="1">
      <alignment horizontal="center" vertical="center"/>
    </xf>
    <xf numFmtId="3" fontId="6" fillId="4" borderId="7" xfId="0" applyNumberFormat="1" applyFont="1" applyFill="1" applyBorder="1" applyAlignment="1">
      <alignment horizontal="center" vertical="center"/>
    </xf>
    <xf numFmtId="3" fontId="6" fillId="5" borderId="20" xfId="0" applyNumberFormat="1" applyFont="1" applyFill="1" applyBorder="1" applyAlignment="1">
      <alignment horizontal="center" vertical="center"/>
    </xf>
    <xf numFmtId="3" fontId="6" fillId="5" borderId="14" xfId="0" applyNumberFormat="1" applyFont="1" applyFill="1" applyBorder="1" applyAlignment="1">
      <alignment horizontal="center" vertical="center"/>
    </xf>
    <xf numFmtId="3" fontId="6" fillId="13" borderId="20" xfId="0" applyNumberFormat="1" applyFont="1" applyFill="1" applyBorder="1" applyAlignment="1">
      <alignment horizontal="center" vertical="center"/>
    </xf>
    <xf numFmtId="3" fontId="6" fillId="13" borderId="14" xfId="0" applyNumberFormat="1"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4" fillId="4" borderId="15" xfId="0" applyFont="1" applyFill="1" applyBorder="1" applyAlignment="1">
      <alignment horizontal="center" vertical="center"/>
    </xf>
    <xf numFmtId="0" fontId="3" fillId="4" borderId="12" xfId="0" applyFont="1" applyFill="1" applyBorder="1" applyAlignment="1">
      <alignment vertical="center"/>
    </xf>
    <xf numFmtId="0" fontId="3" fillId="4" borderId="5" xfId="0" applyFont="1" applyFill="1" applyBorder="1" applyAlignment="1">
      <alignment vertical="center" wrapText="1"/>
    </xf>
    <xf numFmtId="0" fontId="3" fillId="8" borderId="1" xfId="0" applyFont="1" applyFill="1" applyBorder="1" applyAlignment="1">
      <alignment horizontal="center" vertical="center" wrapText="1"/>
    </xf>
    <xf numFmtId="0" fontId="3" fillId="8" borderId="12" xfId="0" applyFont="1" applyFill="1" applyBorder="1" applyAlignment="1">
      <alignment vertical="center"/>
    </xf>
    <xf numFmtId="0" fontId="3" fillId="9" borderId="1" xfId="0" applyFont="1" applyFill="1" applyBorder="1" applyAlignment="1">
      <alignment horizontal="center" vertical="center" wrapText="1"/>
    </xf>
    <xf numFmtId="0" fontId="3" fillId="9" borderId="12" xfId="0" applyFont="1" applyFill="1" applyBorder="1" applyAlignment="1">
      <alignment vertical="center"/>
    </xf>
    <xf numFmtId="0" fontId="3" fillId="9" borderId="3" xfId="0" applyFont="1" applyFill="1" applyBorder="1" applyAlignment="1">
      <alignment horizontal="center" vertical="center" wrapText="1"/>
    </xf>
    <xf numFmtId="3" fontId="10" fillId="11" borderId="21" xfId="0" applyNumberFormat="1" applyFont="1" applyFill="1" applyBorder="1" applyAlignment="1">
      <alignment horizontal="center" vertical="center"/>
    </xf>
    <xf numFmtId="3" fontId="10" fillId="11" borderId="8" xfId="0" applyNumberFormat="1" applyFont="1" applyFill="1" applyBorder="1" applyAlignment="1">
      <alignment horizontal="center" vertical="center"/>
    </xf>
    <xf numFmtId="3" fontId="10" fillId="11" borderId="9" xfId="0" applyNumberFormat="1" applyFont="1" applyFill="1" applyBorder="1" applyAlignment="1">
      <alignment horizontal="center" vertical="center"/>
    </xf>
    <xf numFmtId="3" fontId="10" fillId="11" borderId="10" xfId="0" applyNumberFormat="1" applyFont="1" applyFill="1" applyBorder="1" applyAlignment="1">
      <alignment horizontal="center" vertical="center"/>
    </xf>
    <xf numFmtId="3" fontId="8" fillId="14" borderId="22" xfId="0" applyNumberFormat="1" applyFont="1" applyFill="1" applyBorder="1" applyAlignment="1">
      <alignment horizontal="center" vertical="center"/>
    </xf>
    <xf numFmtId="0" fontId="3" fillId="4" borderId="23" xfId="0" applyFont="1" applyFill="1" applyBorder="1" applyAlignment="1">
      <alignment vertical="center"/>
    </xf>
    <xf numFmtId="0" fontId="3" fillId="4" borderId="24" xfId="0" applyFont="1" applyFill="1" applyBorder="1" applyAlignment="1">
      <alignment horizontal="center" vertical="center" wrapText="1"/>
    </xf>
    <xf numFmtId="0" fontId="3" fillId="4" borderId="25" xfId="0" applyFont="1" applyFill="1" applyBorder="1" applyAlignment="1">
      <alignment vertical="center" wrapText="1"/>
    </xf>
    <xf numFmtId="0" fontId="3" fillId="8" borderId="26" xfId="0" applyFont="1" applyFill="1" applyBorder="1" applyAlignment="1">
      <alignment horizontal="center" vertical="center" wrapText="1"/>
    </xf>
    <xf numFmtId="0" fontId="3" fillId="8" borderId="23" xfId="0" applyFont="1" applyFill="1" applyBorder="1" applyAlignment="1">
      <alignment vertical="center"/>
    </xf>
    <xf numFmtId="0" fontId="3" fillId="8" borderId="24" xfId="0" applyFont="1" applyFill="1" applyBorder="1" applyAlignment="1">
      <alignment horizontal="center" vertical="center" wrapText="1"/>
    </xf>
    <xf numFmtId="0" fontId="3" fillId="8" borderId="25" xfId="0" applyFont="1" applyFill="1" applyBorder="1" applyAlignment="1">
      <alignment vertical="center" wrapText="1"/>
    </xf>
    <xf numFmtId="0" fontId="3" fillId="9" borderId="26" xfId="0" applyFont="1" applyFill="1" applyBorder="1" applyAlignment="1">
      <alignment horizontal="center" vertical="center" wrapText="1"/>
    </xf>
    <xf numFmtId="0" fontId="3" fillId="9" borderId="23" xfId="0" applyFont="1" applyFill="1" applyBorder="1" applyAlignment="1">
      <alignment vertical="center"/>
    </xf>
    <xf numFmtId="0" fontId="3" fillId="9" borderId="24" xfId="0" applyFont="1" applyFill="1" applyBorder="1" applyAlignment="1">
      <alignment horizontal="center" vertical="center" wrapText="1"/>
    </xf>
    <xf numFmtId="0" fontId="3" fillId="9" borderId="25" xfId="0" applyFont="1" applyFill="1" applyBorder="1" applyAlignment="1">
      <alignment vertical="center" wrapText="1"/>
    </xf>
    <xf numFmtId="3" fontId="10" fillId="14" borderId="9" xfId="0" applyNumberFormat="1" applyFont="1" applyFill="1" applyBorder="1" applyAlignment="1">
      <alignment horizontal="center" vertical="center"/>
    </xf>
    <xf numFmtId="1" fontId="13" fillId="13" borderId="9" xfId="0" applyNumberFormat="1" applyFont="1" applyFill="1" applyBorder="1" applyAlignment="1">
      <alignment horizontal="center" vertical="center"/>
    </xf>
    <xf numFmtId="166" fontId="6" fillId="0" borderId="9" xfId="0" applyNumberFormat="1" applyFont="1" applyBorder="1" applyAlignment="1">
      <alignment horizontal="center" vertical="center"/>
    </xf>
    <xf numFmtId="0" fontId="0" fillId="0" borderId="11" xfId="0" applyBorder="1" applyAlignment="1">
      <alignment vertical="center"/>
    </xf>
    <xf numFmtId="0" fontId="6" fillId="0" borderId="29" xfId="0" applyFont="1" applyBorder="1" applyAlignment="1">
      <alignment horizontal="left" vertical="center" wrapText="1"/>
    </xf>
    <xf numFmtId="1"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0" fontId="3" fillId="4" borderId="26" xfId="0" applyFont="1" applyFill="1" applyBorder="1" applyAlignment="1">
      <alignment horizontal="center" vertical="center" wrapText="1"/>
    </xf>
    <xf numFmtId="0" fontId="13" fillId="5" borderId="9" xfId="0" applyFont="1" applyFill="1" applyBorder="1" applyAlignment="1">
      <alignment horizontal="center" vertical="center"/>
    </xf>
    <xf numFmtId="3" fontId="0" fillId="0" borderId="0" xfId="0" applyNumberFormat="1"/>
    <xf numFmtId="0" fontId="6" fillId="0" borderId="6" xfId="0" applyFont="1" applyBorder="1" applyAlignment="1">
      <alignment vertical="center"/>
    </xf>
    <xf numFmtId="0" fontId="6" fillId="0" borderId="6" xfId="0" applyFont="1" applyBorder="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1" fontId="6" fillId="0" borderId="0" xfId="0" applyNumberFormat="1" applyFont="1" applyAlignment="1">
      <alignment horizontal="center" vertical="center"/>
    </xf>
    <xf numFmtId="3" fontId="6" fillId="0" borderId="0" xfId="0"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3" fontId="6" fillId="4" borderId="32" xfId="0" applyNumberFormat="1" applyFont="1" applyFill="1" applyBorder="1" applyAlignment="1">
      <alignment horizontal="center" vertical="center"/>
    </xf>
    <xf numFmtId="3" fontId="6" fillId="4" borderId="11" xfId="0" applyNumberFormat="1" applyFont="1" applyFill="1" applyBorder="1" applyAlignment="1">
      <alignment horizontal="center" vertical="center"/>
    </xf>
    <xf numFmtId="3" fontId="6" fillId="4" borderId="33" xfId="0" applyNumberFormat="1" applyFont="1" applyFill="1" applyBorder="1" applyAlignment="1">
      <alignment horizontal="center" vertical="center"/>
    </xf>
    <xf numFmtId="0" fontId="3" fillId="4" borderId="20" xfId="0" applyFont="1" applyFill="1" applyBorder="1" applyAlignment="1">
      <alignment horizontal="center" vertical="center" wrapText="1"/>
    </xf>
    <xf numFmtId="0" fontId="3" fillId="4" borderId="14" xfId="0" applyFont="1" applyFill="1" applyBorder="1" applyAlignment="1">
      <alignment vertical="center"/>
    </xf>
    <xf numFmtId="0" fontId="3" fillId="4" borderId="6" xfId="0" applyFont="1" applyFill="1" applyBorder="1" applyAlignment="1">
      <alignment horizontal="center" vertical="center" wrapText="1"/>
    </xf>
    <xf numFmtId="0" fontId="3" fillId="4" borderId="7" xfId="0" applyFont="1" applyFill="1" applyBorder="1" applyAlignment="1">
      <alignment vertical="center" wrapText="1"/>
    </xf>
    <xf numFmtId="0" fontId="3" fillId="8" borderId="20" xfId="0" applyFont="1" applyFill="1" applyBorder="1" applyAlignment="1">
      <alignment horizontal="center" vertical="center" wrapText="1"/>
    </xf>
    <xf numFmtId="0" fontId="3" fillId="8" borderId="14" xfId="0" applyFont="1" applyFill="1" applyBorder="1" applyAlignment="1">
      <alignment vertical="center"/>
    </xf>
    <xf numFmtId="0" fontId="3" fillId="8" borderId="6" xfId="0" applyFont="1" applyFill="1" applyBorder="1" applyAlignment="1">
      <alignment horizontal="center" vertical="center" wrapText="1"/>
    </xf>
    <xf numFmtId="0" fontId="3" fillId="8" borderId="7" xfId="0" applyFont="1" applyFill="1" applyBorder="1" applyAlignment="1">
      <alignment vertical="center" wrapText="1"/>
    </xf>
    <xf numFmtId="0" fontId="3" fillId="9" borderId="20" xfId="0" applyFont="1" applyFill="1" applyBorder="1" applyAlignment="1">
      <alignment horizontal="center" vertical="center" wrapText="1"/>
    </xf>
    <xf numFmtId="0" fontId="3" fillId="9" borderId="14" xfId="0" applyFont="1" applyFill="1" applyBorder="1" applyAlignment="1">
      <alignment vertical="center"/>
    </xf>
    <xf numFmtId="0" fontId="3" fillId="9" borderId="6" xfId="0" applyFont="1" applyFill="1" applyBorder="1" applyAlignment="1">
      <alignment horizontal="center" vertical="center" wrapText="1"/>
    </xf>
    <xf numFmtId="0" fontId="3" fillId="9" borderId="7" xfId="0" applyFont="1" applyFill="1" applyBorder="1" applyAlignment="1">
      <alignment vertical="center" wrapText="1"/>
    </xf>
    <xf numFmtId="3" fontId="4" fillId="7" borderId="1" xfId="0" applyNumberFormat="1" applyFont="1" applyFill="1" applyBorder="1" applyAlignment="1">
      <alignment horizontal="center" vertical="center"/>
    </xf>
    <xf numFmtId="0" fontId="0" fillId="5" borderId="9" xfId="0" applyFill="1" applyBorder="1" applyAlignment="1">
      <alignment horizontal="center" vertical="center"/>
    </xf>
    <xf numFmtId="3" fontId="13" fillId="13" borderId="9" xfId="0" applyNumberFormat="1" applyFont="1" applyFill="1" applyBorder="1" applyAlignment="1">
      <alignment horizontal="center" vertical="center" wrapText="1"/>
    </xf>
    <xf numFmtId="1" fontId="13" fillId="13" borderId="9" xfId="0" applyNumberFormat="1" applyFont="1" applyFill="1" applyBorder="1" applyAlignment="1">
      <alignment horizontal="center" vertical="center" wrapText="1"/>
    </xf>
    <xf numFmtId="0" fontId="3" fillId="4" borderId="24" xfId="0" applyFont="1" applyFill="1" applyBorder="1" applyAlignment="1">
      <alignment horizontal="center" vertical="center"/>
    </xf>
    <xf numFmtId="0" fontId="4" fillId="4" borderId="34" xfId="0" applyFont="1" applyFill="1" applyBorder="1" applyAlignment="1">
      <alignment horizontal="center" vertical="center"/>
    </xf>
    <xf numFmtId="0" fontId="13" fillId="5" borderId="9" xfId="0" applyFont="1" applyFill="1" applyBorder="1" applyAlignment="1">
      <alignment horizontal="center" vertical="center" wrapText="1"/>
    </xf>
    <xf numFmtId="3" fontId="13" fillId="6" borderId="9" xfId="0" applyNumberFormat="1" applyFont="1" applyFill="1" applyBorder="1" applyAlignment="1">
      <alignment horizontal="center" vertical="center" wrapText="1"/>
    </xf>
    <xf numFmtId="3" fontId="12" fillId="0" borderId="0" xfId="0" applyNumberFormat="1" applyFont="1" applyAlignment="1">
      <alignment horizontal="center" vertical="center"/>
    </xf>
    <xf numFmtId="0" fontId="8" fillId="0" borderId="9" xfId="0" applyFont="1" applyBorder="1" applyAlignment="1">
      <alignment horizontal="left" vertical="center" wrapText="1"/>
    </xf>
    <xf numFmtId="0" fontId="4" fillId="7" borderId="9" xfId="0" applyFont="1" applyFill="1" applyBorder="1" applyAlignment="1">
      <alignment horizontal="center" vertical="center"/>
    </xf>
    <xf numFmtId="0" fontId="4" fillId="7" borderId="17" xfId="0" applyFont="1" applyFill="1" applyBorder="1" applyAlignment="1">
      <alignment horizontal="center" vertical="center"/>
    </xf>
    <xf numFmtId="0" fontId="9" fillId="12" borderId="1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1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4" fillId="7" borderId="11" xfId="0" applyFont="1" applyFill="1" applyBorder="1" applyAlignment="1">
      <alignment horizontal="center" vertical="center"/>
    </xf>
    <xf numFmtId="0" fontId="4" fillId="7" borderId="18"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left" vertical="center" wrapText="1"/>
    </xf>
    <xf numFmtId="0" fontId="8" fillId="0" borderId="9" xfId="0" applyFont="1" applyBorder="1" applyAlignment="1">
      <alignment horizontal="center" vertical="center" wrapText="1"/>
    </xf>
    <xf numFmtId="0" fontId="14" fillId="15" borderId="13" xfId="0" applyFont="1" applyFill="1" applyBorder="1" applyAlignment="1">
      <alignment horizontal="center" vertical="center"/>
    </xf>
    <xf numFmtId="0" fontId="14" fillId="15" borderId="4" xfId="0" applyFont="1" applyFill="1" applyBorder="1" applyAlignment="1">
      <alignment horizontal="center" vertical="center"/>
    </xf>
    <xf numFmtId="0" fontId="9" fillId="12" borderId="13"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4" fillId="7" borderId="27" xfId="0" applyFont="1" applyFill="1" applyBorder="1" applyAlignment="1">
      <alignment horizontal="center" vertical="center"/>
    </xf>
    <xf numFmtId="0" fontId="4" fillId="7" borderId="28"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0" borderId="0" xfId="0" applyFont="1" applyAlignment="1">
      <alignment horizontal="center" vertical="center"/>
    </xf>
    <xf numFmtId="0" fontId="14" fillId="15" borderId="2" xfId="0" applyFont="1" applyFill="1" applyBorder="1" applyAlignment="1">
      <alignment horizontal="center" vertical="center"/>
    </xf>
    <xf numFmtId="0" fontId="8" fillId="0" borderId="11" xfId="0" applyFont="1" applyBorder="1" applyAlignment="1">
      <alignment horizontal="left" vertical="center" wrapText="1"/>
    </xf>
    <xf numFmtId="0" fontId="8" fillId="0" borderId="11" xfId="0" applyFont="1" applyBorder="1" applyAlignment="1">
      <alignment horizontal="center" vertical="center" wrapText="1"/>
    </xf>
    <xf numFmtId="0" fontId="8" fillId="0" borderId="29" xfId="0" applyFont="1" applyBorder="1" applyAlignment="1">
      <alignment horizontal="left" vertical="center" wrapText="1"/>
    </xf>
    <xf numFmtId="0" fontId="8" fillId="0" borderId="31" xfId="0" applyFont="1" applyBorder="1" applyAlignment="1">
      <alignment horizontal="left"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6" fillId="4" borderId="36" xfId="0" applyNumberFormat="1" applyFont="1" applyFill="1" applyBorder="1" applyAlignment="1">
      <alignment horizontal="center" vertical="center"/>
    </xf>
    <xf numFmtId="0" fontId="6" fillId="0" borderId="17" xfId="0" applyFont="1" applyBorder="1" applyAlignment="1">
      <alignment horizontal="center" vertical="center" wrapText="1"/>
    </xf>
    <xf numFmtId="0" fontId="6" fillId="0" borderId="35" xfId="0" applyFont="1" applyBorder="1" applyAlignment="1">
      <alignment horizontal="center" vertical="center" wrapText="1"/>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1" fontId="8" fillId="14" borderId="22" xfId="0" applyNumberFormat="1" applyFont="1" applyFill="1" applyBorder="1" applyAlignment="1">
      <alignment horizontal="center" vertical="center"/>
    </xf>
    <xf numFmtId="1" fontId="10" fillId="14" borderId="9" xfId="0" applyNumberFormat="1" applyFont="1" applyFill="1" applyBorder="1" applyAlignment="1">
      <alignment horizontal="center" vertical="center"/>
    </xf>
    <xf numFmtId="1" fontId="8" fillId="14" borderId="9" xfId="0" applyNumberFormat="1" applyFont="1" applyFill="1" applyBorder="1" applyAlignment="1">
      <alignment horizontal="center" vertical="center"/>
    </xf>
    <xf numFmtId="0" fontId="3" fillId="4" borderId="9" xfId="0" applyFont="1" applyFill="1" applyBorder="1" applyAlignment="1">
      <alignment vertical="center"/>
    </xf>
    <xf numFmtId="0" fontId="3" fillId="4" borderId="9" xfId="0" applyFont="1" applyFill="1" applyBorder="1" applyAlignment="1">
      <alignment vertical="center" wrapText="1"/>
    </xf>
    <xf numFmtId="0" fontId="3" fillId="8" borderId="9" xfId="0" applyFont="1" applyFill="1" applyBorder="1" applyAlignment="1">
      <alignment vertical="center"/>
    </xf>
    <xf numFmtId="0" fontId="3" fillId="8" borderId="9" xfId="0" applyFont="1" applyFill="1" applyBorder="1" applyAlignment="1">
      <alignment vertical="center" wrapText="1"/>
    </xf>
    <xf numFmtId="0" fontId="3" fillId="9" borderId="9" xfId="0" applyFont="1" applyFill="1" applyBorder="1" applyAlignment="1">
      <alignment vertical="center"/>
    </xf>
    <xf numFmtId="0" fontId="3" fillId="9" borderId="9" xfId="0" applyFont="1" applyFill="1" applyBorder="1" applyAlignment="1">
      <alignment vertical="center" wrapText="1"/>
    </xf>
    <xf numFmtId="0" fontId="0" fillId="0" borderId="9" xfId="0" applyBorder="1"/>
    <xf numFmtId="3" fontId="0" fillId="0" borderId="9" xfId="0" applyNumberFormat="1" applyBorder="1"/>
    <xf numFmtId="0" fontId="0" fillId="14" borderId="9" xfId="0" applyFill="1" applyBorder="1"/>
    <xf numFmtId="0" fontId="9" fillId="14" borderId="9" xfId="0" applyFont="1" applyFill="1" applyBorder="1" applyAlignment="1">
      <alignment vertical="center"/>
    </xf>
    <xf numFmtId="3" fontId="9" fillId="14" borderId="9" xfId="0" applyNumberFormat="1"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F2DCDB"/>
      <rgbColor rgb="FF808080"/>
      <rgbColor rgb="FF9999FF"/>
      <rgbColor rgb="FF993366"/>
      <rgbColor rgb="FFEBF1DE"/>
      <rgbColor rgb="FFDBEEF4"/>
      <rgbColor rgb="FF660066"/>
      <rgbColor rgb="FFFF8080"/>
      <rgbColor rgb="FF0066CC"/>
      <rgbColor rgb="FFDBE5F1"/>
      <rgbColor rgb="FF000080"/>
      <rgbColor rgb="FFFF00FF"/>
      <rgbColor rgb="FFFFFF00"/>
      <rgbColor rgb="FF00FFFF"/>
      <rgbColor rgb="FF800080"/>
      <rgbColor rgb="FF800000"/>
      <rgbColor rgb="FF008080"/>
      <rgbColor rgb="FF0000FF"/>
      <rgbColor rgb="FF00CCFF"/>
      <rgbColor rgb="FFDCE6F2"/>
      <rgbColor rgb="FFE6E0EC"/>
      <rgbColor rgb="FFFDEADA"/>
      <rgbColor rgb="FF99CCFF"/>
      <rgbColor rgb="FFFF99CC"/>
      <rgbColor rgb="FFB3A2C7"/>
      <rgbColor rgb="FFFBD4B4"/>
      <rgbColor rgb="FF3366FF"/>
      <rgbColor rgb="FF33CCCC"/>
      <rgbColor rgb="FF99CC00"/>
      <rgbColor rgb="FFFFCC00"/>
      <rgbColor rgb="FFFF9900"/>
      <rgbColor rgb="FFE46C0A"/>
      <rgbColor rgb="FF548DD4"/>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Monika Kocaqi" id="{AB0BA79E-FE81-47AF-ADD3-902944CFE0D1}" userId="566c68b9a4e941e5"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1-26T18:14:17.70" personId="{AB0BA79E-FE81-47AF-ADD3-902944CFE0D1}" id="{09E2BF72-14F9-4ADC-85AD-DFC11B6C16EF}">
    <text>Ne kete aktivitet, sa per ilustrim kam perllogaritur qera salle me 50 EUR per gjysem dite, nje shume prej 10 EUR per person per materiale per 20 persona qe marrin pjese gjithsej ne takim, nje shume prej 5 EUR per person per kafe dhe uje per 21 persona (prra edhe per zyrtaren/in qe merr pjese), si dhe nje shume totale per karburant (duke menduar vajtje e kthim prej 20 EUR. Kjo kosto per 1 aktivitet eshte shumezuar me pas me 10 aktivitete qe mendova se mund te behen ne vit dhe per dy vitet e tjera gjithashtu i njejti numer aktivitetesh. Ksoton e materialeve dhe te kafe, uje e mendova si te pa mbuluar nga komuna (gjithmone sa per shembull) qe te shihet se si dalin perllogaritjet</text>
  </threadedComment>
  <threadedComment ref="C13" dT="2023-11-26T18:16:37.37" personId="{AB0BA79E-FE81-47AF-ADD3-902944CFE0D1}" id="{FF1C2468-8314-46E6-B6B9-37FC28C94BCB}">
    <text>Si rregull per fushatat vetedijesuese duhet te dihet se cfare aktivitetesh planifikohen, pra takime, spote, materiale, emisione ne TV, media sociale, etj. Nese kjo eshte e veshtire per t'u parashikuar, mudnte vihet lump sum nje shume sa e mendoni se mund ta dedikoni per fushata vetedijesuese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1085-FAF0-4D64-9C6B-CF75E6D75048}">
  <dimension ref="B2:AK78"/>
  <sheetViews>
    <sheetView topLeftCell="A67" zoomScale="60" zoomScaleNormal="60" workbookViewId="0">
      <selection activeCell="P78" sqref="P78"/>
    </sheetView>
  </sheetViews>
  <sheetFormatPr defaultRowHeight="14.5" x14ac:dyDescent="0.35"/>
  <cols>
    <col min="1" max="1" width="4.453125" customWidth="1"/>
    <col min="2" max="2" width="12.453125" customWidth="1"/>
    <col min="3" max="3" width="41.1796875" customWidth="1"/>
    <col min="4" max="4" width="19.453125" customWidth="1"/>
    <col min="5" max="5" width="14.26953125" customWidth="1"/>
    <col min="6" max="6" width="12.81640625" customWidth="1"/>
    <col min="7" max="7" width="14" customWidth="1"/>
    <col min="8" max="8" width="12.7265625" customWidth="1"/>
    <col min="9" max="9" width="10.1796875" customWidth="1"/>
    <col min="10" max="10" width="14.1796875" customWidth="1"/>
    <col min="11" max="11" width="11.453125" customWidth="1"/>
    <col min="12" max="12" width="17.54296875" customWidth="1"/>
    <col min="13" max="13" width="10.1796875" customWidth="1"/>
    <col min="14" max="14" width="14.1796875" customWidth="1"/>
    <col min="15" max="15" width="10.26953125" customWidth="1"/>
    <col min="16" max="16" width="13.453125" customWidth="1"/>
    <col min="17" max="17" width="11" customWidth="1"/>
    <col min="18" max="18" width="13.7265625" customWidth="1"/>
    <col min="19" max="19" width="11.1796875" customWidth="1"/>
    <col min="20" max="20" width="8.7265625" customWidth="1"/>
    <col min="21" max="21" width="11.54296875" customWidth="1"/>
    <col min="22" max="22" width="13.26953125" customWidth="1"/>
    <col min="23" max="1028" width="8.7265625" customWidth="1"/>
  </cols>
  <sheetData>
    <row r="2" spans="2:22" ht="15" thickBot="1" x14ac:dyDescent="0.4"/>
    <row r="3" spans="2:22" ht="48.75" customHeight="1" thickBot="1" x14ac:dyDescent="0.4">
      <c r="B3" s="91" t="s">
        <v>17</v>
      </c>
      <c r="C3" s="193" t="s">
        <v>70</v>
      </c>
      <c r="D3" s="193"/>
      <c r="E3" s="193"/>
      <c r="F3" s="193"/>
      <c r="G3" s="193"/>
      <c r="H3" s="193"/>
      <c r="I3" s="193"/>
      <c r="J3" s="193"/>
      <c r="K3" s="193"/>
      <c r="L3" s="193"/>
      <c r="M3" s="193"/>
      <c r="N3" s="193"/>
      <c r="O3" s="193"/>
      <c r="P3" s="193"/>
      <c r="Q3" s="193"/>
      <c r="R3" s="193"/>
      <c r="S3" s="194"/>
    </row>
    <row r="4" spans="2:22" ht="50.25" customHeight="1" thickBot="1" x14ac:dyDescent="0.4">
      <c r="B4" s="92" t="s">
        <v>18</v>
      </c>
      <c r="C4" s="175" t="s">
        <v>71</v>
      </c>
      <c r="D4" s="175"/>
      <c r="E4" s="175"/>
      <c r="F4" s="175"/>
      <c r="G4" s="175"/>
      <c r="H4" s="175"/>
      <c r="I4" s="175"/>
      <c r="J4" s="175"/>
      <c r="K4" s="175"/>
      <c r="L4" s="175"/>
      <c r="M4" s="175"/>
      <c r="N4" s="175"/>
      <c r="O4" s="175"/>
      <c r="P4" s="175"/>
      <c r="Q4" s="175"/>
      <c r="R4" s="175"/>
      <c r="S4" s="176"/>
    </row>
    <row r="5" spans="2:22" ht="38.25" customHeight="1" thickBot="1" x14ac:dyDescent="0.4">
      <c r="B5" s="101" t="s">
        <v>0</v>
      </c>
      <c r="C5" s="102" t="s">
        <v>1</v>
      </c>
      <c r="D5" s="1" t="s">
        <v>2</v>
      </c>
      <c r="E5" s="1" t="s">
        <v>3</v>
      </c>
      <c r="F5" s="2" t="s">
        <v>19</v>
      </c>
      <c r="G5" s="103" t="s">
        <v>4</v>
      </c>
      <c r="H5" s="18" t="s">
        <v>12</v>
      </c>
      <c r="I5" s="104" t="s">
        <v>20</v>
      </c>
      <c r="J5" s="2" t="s">
        <v>13</v>
      </c>
      <c r="K5" s="105" t="s">
        <v>9</v>
      </c>
      <c r="L5" s="106" t="s">
        <v>21</v>
      </c>
      <c r="M5" s="107" t="s">
        <v>22</v>
      </c>
      <c r="N5" s="9" t="s">
        <v>13</v>
      </c>
      <c r="O5" s="11" t="s">
        <v>9</v>
      </c>
      <c r="P5" s="108" t="s">
        <v>14</v>
      </c>
      <c r="Q5" s="109" t="s">
        <v>20</v>
      </c>
      <c r="R5" s="110" t="s">
        <v>13</v>
      </c>
      <c r="S5" s="12" t="s">
        <v>9</v>
      </c>
    </row>
    <row r="6" spans="2:22" ht="28.5" customHeight="1" x14ac:dyDescent="0.35">
      <c r="B6" s="177" t="s">
        <v>23</v>
      </c>
      <c r="C6" s="179" t="s">
        <v>72</v>
      </c>
      <c r="D6" s="137" t="s">
        <v>27</v>
      </c>
      <c r="E6" s="138"/>
      <c r="F6" s="25">
        <v>45990</v>
      </c>
      <c r="G6" s="26">
        <v>1</v>
      </c>
      <c r="H6" s="27">
        <f>+F6*G6</f>
        <v>45990</v>
      </c>
      <c r="I6" s="95">
        <f>+H6-J6</f>
        <v>32193</v>
      </c>
      <c r="J6" s="6">
        <f>+H6*0.3</f>
        <v>13797</v>
      </c>
      <c r="K6" s="96">
        <v>0</v>
      </c>
      <c r="L6" s="97">
        <f>+H6*2</f>
        <v>91980</v>
      </c>
      <c r="M6" s="98">
        <f>+I6*2</f>
        <v>64386</v>
      </c>
      <c r="N6" s="4">
        <f>+J6*2</f>
        <v>27594</v>
      </c>
      <c r="O6" s="5">
        <f>+K6*2</f>
        <v>0</v>
      </c>
      <c r="P6" s="99">
        <f>+H6+L6</f>
        <v>137970</v>
      </c>
      <c r="Q6" s="100">
        <f>+I6+M6</f>
        <v>96579</v>
      </c>
      <c r="R6" s="13">
        <f>+J6+N6</f>
        <v>41391</v>
      </c>
      <c r="S6" s="14">
        <f>+K6+O6</f>
        <v>0</v>
      </c>
    </row>
    <row r="7" spans="2:22" ht="23.5" customHeight="1" x14ac:dyDescent="0.35">
      <c r="B7" s="178"/>
      <c r="C7" s="180"/>
      <c r="D7" s="170" t="s">
        <v>10</v>
      </c>
      <c r="E7" s="170"/>
      <c r="F7" s="170"/>
      <c r="G7" s="171"/>
      <c r="H7" s="60">
        <f>+H6</f>
        <v>45990</v>
      </c>
      <c r="I7" s="60">
        <f t="shared" ref="I7:S7" si="0">+I6</f>
        <v>32193</v>
      </c>
      <c r="J7" s="60">
        <f t="shared" si="0"/>
        <v>13797</v>
      </c>
      <c r="K7" s="60">
        <f t="shared" si="0"/>
        <v>0</v>
      </c>
      <c r="L7" s="60">
        <f t="shared" si="0"/>
        <v>91980</v>
      </c>
      <c r="M7" s="60">
        <f t="shared" si="0"/>
        <v>64386</v>
      </c>
      <c r="N7" s="60">
        <f t="shared" si="0"/>
        <v>27594</v>
      </c>
      <c r="O7" s="60">
        <f t="shared" si="0"/>
        <v>0</v>
      </c>
      <c r="P7" s="60">
        <f t="shared" si="0"/>
        <v>137970</v>
      </c>
      <c r="Q7" s="60">
        <f t="shared" si="0"/>
        <v>96579</v>
      </c>
      <c r="R7" s="60">
        <f t="shared" si="0"/>
        <v>41391</v>
      </c>
      <c r="S7" s="60">
        <f t="shared" si="0"/>
        <v>0</v>
      </c>
    </row>
    <row r="8" spans="2:22" ht="42" customHeight="1" x14ac:dyDescent="0.35">
      <c r="B8" s="45" t="s">
        <v>0</v>
      </c>
      <c r="C8" s="45" t="s">
        <v>1</v>
      </c>
      <c r="D8" s="46" t="s">
        <v>2</v>
      </c>
      <c r="E8" s="46" t="s">
        <v>3</v>
      </c>
      <c r="F8" s="47" t="s">
        <v>19</v>
      </c>
      <c r="G8" s="57" t="s">
        <v>4</v>
      </c>
      <c r="H8" s="61" t="s">
        <v>12</v>
      </c>
      <c r="I8" s="70" t="s">
        <v>20</v>
      </c>
      <c r="J8" s="47" t="s">
        <v>13</v>
      </c>
      <c r="K8" s="71" t="s">
        <v>9</v>
      </c>
      <c r="L8" s="77" t="s">
        <v>21</v>
      </c>
      <c r="M8" s="82" t="s">
        <v>22</v>
      </c>
      <c r="N8" s="48" t="s">
        <v>13</v>
      </c>
      <c r="O8" s="83" t="s">
        <v>9</v>
      </c>
      <c r="P8" s="86" t="s">
        <v>14</v>
      </c>
      <c r="Q8" s="89" t="s">
        <v>20</v>
      </c>
      <c r="R8" s="49" t="s">
        <v>13</v>
      </c>
      <c r="S8" s="90" t="s">
        <v>9</v>
      </c>
    </row>
    <row r="9" spans="2:22" ht="20" customHeight="1" x14ac:dyDescent="0.35">
      <c r="B9" s="183" t="s">
        <v>26</v>
      </c>
      <c r="C9" s="184" t="s">
        <v>153</v>
      </c>
      <c r="D9" s="137" t="s">
        <v>27</v>
      </c>
      <c r="E9" s="138"/>
      <c r="F9" s="25">
        <v>10000</v>
      </c>
      <c r="G9" s="26">
        <v>1</v>
      </c>
      <c r="H9" s="27">
        <f>+F9*G9</f>
        <v>10000</v>
      </c>
      <c r="I9" s="95">
        <f>+H9-J9</f>
        <v>7000</v>
      </c>
      <c r="J9" s="6">
        <f>+H9*0.3</f>
        <v>3000</v>
      </c>
      <c r="K9" s="96">
        <v>0</v>
      </c>
      <c r="L9" s="97">
        <f>+H9*2</f>
        <v>20000</v>
      </c>
      <c r="M9" s="98">
        <f>+I9*2</f>
        <v>14000</v>
      </c>
      <c r="N9" s="4">
        <f>+J9*2</f>
        <v>6000</v>
      </c>
      <c r="O9" s="5">
        <f>+K9*2</f>
        <v>0</v>
      </c>
      <c r="P9" s="99">
        <f>+H9+L9</f>
        <v>30000</v>
      </c>
      <c r="Q9" s="100">
        <f>+I9+M9</f>
        <v>21000</v>
      </c>
      <c r="R9" s="13">
        <f>+J9+N9</f>
        <v>9000</v>
      </c>
      <c r="S9" s="14">
        <f>+K9+O9</f>
        <v>0</v>
      </c>
    </row>
    <row r="10" spans="2:22" ht="25.5" customHeight="1" x14ac:dyDescent="0.35">
      <c r="B10" s="183"/>
      <c r="C10" s="184"/>
      <c r="D10" s="170" t="s">
        <v>10</v>
      </c>
      <c r="E10" s="170"/>
      <c r="F10" s="170"/>
      <c r="G10" s="171"/>
      <c r="H10" s="60">
        <f>+H9</f>
        <v>10000</v>
      </c>
      <c r="I10" s="60">
        <f t="shared" ref="I10:S10" si="1">+I9</f>
        <v>7000</v>
      </c>
      <c r="J10" s="60">
        <f t="shared" si="1"/>
        <v>3000</v>
      </c>
      <c r="K10" s="60">
        <f t="shared" si="1"/>
        <v>0</v>
      </c>
      <c r="L10" s="60">
        <f t="shared" si="1"/>
        <v>20000</v>
      </c>
      <c r="M10" s="60">
        <f t="shared" si="1"/>
        <v>14000</v>
      </c>
      <c r="N10" s="60">
        <f t="shared" si="1"/>
        <v>6000</v>
      </c>
      <c r="O10" s="60">
        <f t="shared" si="1"/>
        <v>0</v>
      </c>
      <c r="P10" s="60">
        <f t="shared" si="1"/>
        <v>30000</v>
      </c>
      <c r="Q10" s="60">
        <f t="shared" si="1"/>
        <v>21000</v>
      </c>
      <c r="R10" s="60">
        <f t="shared" si="1"/>
        <v>9000</v>
      </c>
      <c r="S10" s="60">
        <f t="shared" si="1"/>
        <v>0</v>
      </c>
      <c r="U10" s="3"/>
      <c r="V10" s="3"/>
    </row>
    <row r="11" spans="2:22" ht="36.75" customHeight="1" x14ac:dyDescent="0.35">
      <c r="B11" s="45" t="s">
        <v>0</v>
      </c>
      <c r="C11" s="45" t="s">
        <v>1</v>
      </c>
      <c r="D11" s="46" t="s">
        <v>2</v>
      </c>
      <c r="E11" s="46" t="s">
        <v>3</v>
      </c>
      <c r="F11" s="47" t="s">
        <v>19</v>
      </c>
      <c r="G11" s="57" t="s">
        <v>4</v>
      </c>
      <c r="H11" s="61" t="s">
        <v>12</v>
      </c>
      <c r="I11" s="70" t="s">
        <v>20</v>
      </c>
      <c r="J11" s="47" t="s">
        <v>13</v>
      </c>
      <c r="K11" s="71" t="s">
        <v>9</v>
      </c>
      <c r="L11" s="77" t="s">
        <v>21</v>
      </c>
      <c r="M11" s="82" t="s">
        <v>22</v>
      </c>
      <c r="N11" s="48" t="s">
        <v>13</v>
      </c>
      <c r="O11" s="83" t="s">
        <v>9</v>
      </c>
      <c r="P11" s="86" t="s">
        <v>14</v>
      </c>
      <c r="Q11" s="89" t="s">
        <v>20</v>
      </c>
      <c r="R11" s="49" t="s">
        <v>13</v>
      </c>
      <c r="S11" s="90" t="s">
        <v>9</v>
      </c>
      <c r="U11" s="3"/>
      <c r="V11" s="3"/>
    </row>
    <row r="12" spans="2:22" ht="36" customHeight="1" x14ac:dyDescent="0.35">
      <c r="B12" s="185" t="s">
        <v>28</v>
      </c>
      <c r="C12" s="169" t="s">
        <v>73</v>
      </c>
      <c r="D12" s="137" t="s">
        <v>27</v>
      </c>
      <c r="E12" s="138"/>
      <c r="F12" s="25">
        <v>126000</v>
      </c>
      <c r="G12" s="26">
        <v>1</v>
      </c>
      <c r="H12" s="27">
        <f>+F12*G12</f>
        <v>126000</v>
      </c>
      <c r="I12" s="95">
        <f>+F12*0.7</f>
        <v>88200</v>
      </c>
      <c r="J12" s="6">
        <f>+F12*0.3</f>
        <v>37800</v>
      </c>
      <c r="K12" s="96">
        <v>0</v>
      </c>
      <c r="L12" s="97">
        <f>+H12*2</f>
        <v>252000</v>
      </c>
      <c r="M12" s="98">
        <f>+I12*2</f>
        <v>176400</v>
      </c>
      <c r="N12" s="4">
        <f>+J12*2</f>
        <v>75600</v>
      </c>
      <c r="O12" s="5">
        <f>+K12*2</f>
        <v>0</v>
      </c>
      <c r="P12" s="99">
        <f>+H12+L12</f>
        <v>378000</v>
      </c>
      <c r="Q12" s="100">
        <f>+I12+M12</f>
        <v>264600</v>
      </c>
      <c r="R12" s="13">
        <f>+J12+N12</f>
        <v>113400</v>
      </c>
      <c r="S12" s="14">
        <f>+K12+O12</f>
        <v>0</v>
      </c>
      <c r="U12" s="3"/>
      <c r="V12" s="3"/>
    </row>
    <row r="13" spans="2:22" ht="36" customHeight="1" thickBot="1" x14ac:dyDescent="0.4">
      <c r="B13" s="185"/>
      <c r="C13" s="169"/>
      <c r="D13" s="170" t="s">
        <v>10</v>
      </c>
      <c r="E13" s="170"/>
      <c r="F13" s="170"/>
      <c r="G13" s="171"/>
      <c r="H13" s="37">
        <f>+H12</f>
        <v>126000</v>
      </c>
      <c r="I13" s="37">
        <f t="shared" ref="I13" si="2">+I12</f>
        <v>88200</v>
      </c>
      <c r="J13" s="37">
        <f t="shared" ref="J13" si="3">+J12</f>
        <v>37800</v>
      </c>
      <c r="K13" s="37">
        <f t="shared" ref="K13" si="4">+K12</f>
        <v>0</v>
      </c>
      <c r="L13" s="37">
        <f t="shared" ref="L13" si="5">+L12</f>
        <v>252000</v>
      </c>
      <c r="M13" s="37">
        <f t="shared" ref="M13" si="6">+M12</f>
        <v>176400</v>
      </c>
      <c r="N13" s="37">
        <f t="shared" ref="N13" si="7">+N12</f>
        <v>75600</v>
      </c>
      <c r="O13" s="37">
        <f t="shared" ref="O13" si="8">+O12</f>
        <v>0</v>
      </c>
      <c r="P13" s="37">
        <f t="shared" ref="P13" si="9">+P12</f>
        <v>378000</v>
      </c>
      <c r="Q13" s="37">
        <f t="shared" ref="Q13" si="10">+Q12</f>
        <v>264600</v>
      </c>
      <c r="R13" s="37">
        <f t="shared" ref="R13" si="11">+R12</f>
        <v>113400</v>
      </c>
      <c r="S13" s="37">
        <f t="shared" ref="S13" si="12">+S12</f>
        <v>0</v>
      </c>
      <c r="U13" s="3"/>
      <c r="V13" s="3"/>
    </row>
    <row r="14" spans="2:22" ht="36" customHeight="1" thickBot="1" x14ac:dyDescent="0.4">
      <c r="B14" s="45" t="s">
        <v>0</v>
      </c>
      <c r="C14" s="45" t="s">
        <v>1</v>
      </c>
      <c r="D14" s="46" t="s">
        <v>2</v>
      </c>
      <c r="E14" s="46" t="s">
        <v>3</v>
      </c>
      <c r="F14" s="47" t="s">
        <v>19</v>
      </c>
      <c r="G14" s="57" t="s">
        <v>4</v>
      </c>
      <c r="H14" s="18" t="s">
        <v>12</v>
      </c>
      <c r="I14" s="104" t="s">
        <v>20</v>
      </c>
      <c r="J14" s="2" t="s">
        <v>13</v>
      </c>
      <c r="K14" s="105" t="s">
        <v>9</v>
      </c>
      <c r="L14" s="106" t="s">
        <v>21</v>
      </c>
      <c r="M14" s="107" t="s">
        <v>22</v>
      </c>
      <c r="N14" s="9" t="s">
        <v>13</v>
      </c>
      <c r="O14" s="11" t="s">
        <v>9</v>
      </c>
      <c r="P14" s="108" t="s">
        <v>14</v>
      </c>
      <c r="Q14" s="109" t="s">
        <v>20</v>
      </c>
      <c r="R14" s="110" t="s">
        <v>13</v>
      </c>
      <c r="S14" s="12" t="s">
        <v>9</v>
      </c>
      <c r="U14" s="3"/>
      <c r="V14" s="3"/>
    </row>
    <row r="15" spans="2:22" ht="26.25" customHeight="1" x14ac:dyDescent="0.35">
      <c r="B15" s="185" t="s">
        <v>154</v>
      </c>
      <c r="C15" s="169" t="s">
        <v>75</v>
      </c>
      <c r="D15" s="50" t="s">
        <v>152</v>
      </c>
      <c r="E15" s="51" t="s">
        <v>11</v>
      </c>
      <c r="F15" s="39">
        <v>25</v>
      </c>
      <c r="G15" s="58">
        <f>1*2</f>
        <v>2</v>
      </c>
      <c r="H15" s="27">
        <f>+F15*G15</f>
        <v>50</v>
      </c>
      <c r="I15" s="95">
        <f>+H15</f>
        <v>50</v>
      </c>
      <c r="J15" s="6">
        <v>0</v>
      </c>
      <c r="K15" s="96">
        <v>0</v>
      </c>
      <c r="L15" s="98">
        <f>+H15*2</f>
        <v>100</v>
      </c>
      <c r="M15" s="4">
        <f>+I15*2</f>
        <v>100</v>
      </c>
      <c r="N15" s="4">
        <f>+J15*2</f>
        <v>0</v>
      </c>
      <c r="O15" s="5">
        <f>+K15*2</f>
        <v>0</v>
      </c>
      <c r="P15" s="100">
        <f>+H15+L15</f>
        <v>150</v>
      </c>
      <c r="Q15" s="13">
        <f>+I15+M15</f>
        <v>150</v>
      </c>
      <c r="R15" s="13">
        <f>+J15+N15</f>
        <v>0</v>
      </c>
      <c r="S15" s="14">
        <f>+K15+O15</f>
        <v>0</v>
      </c>
      <c r="U15" s="3"/>
      <c r="V15" s="3"/>
    </row>
    <row r="16" spans="2:22" ht="26.25" customHeight="1" x14ac:dyDescent="0.35">
      <c r="B16" s="185"/>
      <c r="C16" s="169"/>
      <c r="D16" s="50" t="s">
        <v>67</v>
      </c>
      <c r="E16" s="51" t="s">
        <v>78</v>
      </c>
      <c r="F16" s="39">
        <v>10</v>
      </c>
      <c r="G16" s="58">
        <v>2</v>
      </c>
      <c r="H16" s="59">
        <f>+F16*G16</f>
        <v>20</v>
      </c>
      <c r="I16" s="62">
        <f>+H16</f>
        <v>20</v>
      </c>
      <c r="J16" s="40">
        <v>0</v>
      </c>
      <c r="K16" s="63">
        <v>0</v>
      </c>
      <c r="L16" s="98">
        <f t="shared" ref="L16:L17" si="13">+H16*2</f>
        <v>40</v>
      </c>
      <c r="M16" s="4">
        <f t="shared" ref="M16:M17" si="14">+I16*2</f>
        <v>40</v>
      </c>
      <c r="N16" s="4">
        <f t="shared" ref="N16:N17" si="15">+J16*2</f>
        <v>0</v>
      </c>
      <c r="O16" s="5">
        <f t="shared" ref="O16:O17" si="16">+K16*2</f>
        <v>0</v>
      </c>
      <c r="P16" s="100">
        <f t="shared" ref="P16:P17" si="17">+H16+L16</f>
        <v>60</v>
      </c>
      <c r="Q16" s="13">
        <f t="shared" ref="Q16:Q17" si="18">+I16+M16</f>
        <v>60</v>
      </c>
      <c r="R16" s="13">
        <f t="shared" ref="R16:R17" si="19">+J16+N16</f>
        <v>0</v>
      </c>
      <c r="S16" s="14">
        <f t="shared" ref="S16:S17" si="20">+K16+O16</f>
        <v>0</v>
      </c>
      <c r="U16" s="3"/>
      <c r="V16" s="3"/>
    </row>
    <row r="17" spans="2:37" ht="26.25" customHeight="1" thickBot="1" x14ac:dyDescent="0.4">
      <c r="B17" s="185"/>
      <c r="C17" s="169"/>
      <c r="D17" s="50" t="s">
        <v>69</v>
      </c>
      <c r="E17" s="51" t="s">
        <v>16</v>
      </c>
      <c r="F17" s="39">
        <v>2</v>
      </c>
      <c r="G17" s="58">
        <f>1*(5+1)*2</f>
        <v>12</v>
      </c>
      <c r="H17" s="59">
        <f>+F17*G17</f>
        <v>24</v>
      </c>
      <c r="I17" s="62">
        <f>+H17</f>
        <v>24</v>
      </c>
      <c r="J17" s="40">
        <v>0</v>
      </c>
      <c r="K17" s="63">
        <v>0</v>
      </c>
      <c r="L17" s="98">
        <f t="shared" si="13"/>
        <v>48</v>
      </c>
      <c r="M17" s="4">
        <f t="shared" si="14"/>
        <v>48</v>
      </c>
      <c r="N17" s="4">
        <f t="shared" si="15"/>
        <v>0</v>
      </c>
      <c r="O17" s="5">
        <f t="shared" si="16"/>
        <v>0</v>
      </c>
      <c r="P17" s="100">
        <f t="shared" si="17"/>
        <v>72</v>
      </c>
      <c r="Q17" s="13">
        <f t="shared" si="18"/>
        <v>72</v>
      </c>
      <c r="R17" s="13">
        <f t="shared" si="19"/>
        <v>0</v>
      </c>
      <c r="S17" s="14">
        <f t="shared" si="20"/>
        <v>0</v>
      </c>
      <c r="U17" s="3"/>
      <c r="V17" s="3"/>
    </row>
    <row r="18" spans="2:37" ht="26.5" customHeight="1" thickBot="1" x14ac:dyDescent="0.4">
      <c r="B18" s="185"/>
      <c r="C18" s="169"/>
      <c r="D18" s="171" t="s">
        <v>10</v>
      </c>
      <c r="E18" s="191"/>
      <c r="F18" s="191"/>
      <c r="G18" s="192"/>
      <c r="H18" s="160">
        <f>+H15+H16+H17</f>
        <v>94</v>
      </c>
      <c r="I18" s="160">
        <f t="shared" ref="I18:S18" si="21">+I15+I16+I17</f>
        <v>94</v>
      </c>
      <c r="J18" s="160">
        <f t="shared" si="21"/>
        <v>0</v>
      </c>
      <c r="K18" s="160">
        <f t="shared" si="21"/>
        <v>0</v>
      </c>
      <c r="L18" s="160">
        <f t="shared" si="21"/>
        <v>188</v>
      </c>
      <c r="M18" s="160">
        <f t="shared" si="21"/>
        <v>188</v>
      </c>
      <c r="N18" s="160">
        <f t="shared" si="21"/>
        <v>0</v>
      </c>
      <c r="O18" s="160">
        <f t="shared" si="21"/>
        <v>0</v>
      </c>
      <c r="P18" s="160">
        <f t="shared" si="21"/>
        <v>282</v>
      </c>
      <c r="Q18" s="160">
        <f t="shared" si="21"/>
        <v>282</v>
      </c>
      <c r="R18" s="160">
        <f t="shared" si="21"/>
        <v>0</v>
      </c>
      <c r="S18" s="160">
        <f t="shared" si="21"/>
        <v>0</v>
      </c>
      <c r="U18" s="3"/>
      <c r="V18" s="3"/>
    </row>
    <row r="19" spans="2:37" ht="40.5" customHeight="1" x14ac:dyDescent="0.35">
      <c r="B19" s="45" t="s">
        <v>0</v>
      </c>
      <c r="C19" s="45" t="s">
        <v>1</v>
      </c>
      <c r="D19" s="46" t="s">
        <v>2</v>
      </c>
      <c r="E19" s="46" t="s">
        <v>3</v>
      </c>
      <c r="F19" s="47" t="s">
        <v>19</v>
      </c>
      <c r="G19" s="57" t="s">
        <v>4</v>
      </c>
      <c r="H19" s="148" t="s">
        <v>12</v>
      </c>
      <c r="I19" s="149" t="s">
        <v>20</v>
      </c>
      <c r="J19" s="150" t="s">
        <v>13</v>
      </c>
      <c r="K19" s="151" t="s">
        <v>9</v>
      </c>
      <c r="L19" s="152" t="s">
        <v>21</v>
      </c>
      <c r="M19" s="153" t="s">
        <v>22</v>
      </c>
      <c r="N19" s="154" t="s">
        <v>13</v>
      </c>
      <c r="O19" s="155" t="s">
        <v>9</v>
      </c>
      <c r="P19" s="156" t="s">
        <v>14</v>
      </c>
      <c r="Q19" s="157" t="s">
        <v>20</v>
      </c>
      <c r="R19" s="158" t="s">
        <v>13</v>
      </c>
      <c r="S19" s="159" t="s">
        <v>9</v>
      </c>
      <c r="U19" s="3"/>
      <c r="V19" s="3"/>
    </row>
    <row r="20" spans="2:37" ht="25.5" customHeight="1" x14ac:dyDescent="0.35">
      <c r="B20" s="185" t="s">
        <v>74</v>
      </c>
      <c r="C20" s="169" t="s">
        <v>77</v>
      </c>
      <c r="D20" s="50" t="s">
        <v>61</v>
      </c>
      <c r="E20" s="36" t="s">
        <v>56</v>
      </c>
      <c r="F20" s="7">
        <v>100</v>
      </c>
      <c r="G20" s="17">
        <v>2</v>
      </c>
      <c r="H20" s="19">
        <f>+F20*G20</f>
        <v>200</v>
      </c>
      <c r="I20" s="74">
        <f>+H20</f>
        <v>200</v>
      </c>
      <c r="J20" s="16">
        <v>0</v>
      </c>
      <c r="K20" s="75">
        <v>0</v>
      </c>
      <c r="L20" s="79">
        <f>+H20*2</f>
        <v>400</v>
      </c>
      <c r="M20" s="23">
        <f>+I20*2</f>
        <v>400</v>
      </c>
      <c r="N20" s="20">
        <f>+J20*2</f>
        <v>0</v>
      </c>
      <c r="O20" s="22">
        <f>+K20*2</f>
        <v>0</v>
      </c>
      <c r="P20" s="111">
        <f>+H20+L20</f>
        <v>600</v>
      </c>
      <c r="Q20" s="112">
        <f>+I20+M20</f>
        <v>600</v>
      </c>
      <c r="R20" s="113">
        <f>+J20+N20</f>
        <v>0</v>
      </c>
      <c r="S20" s="114">
        <f>+K20+O20</f>
        <v>0</v>
      </c>
      <c r="U20" s="3"/>
      <c r="V20" s="139"/>
      <c r="W20" s="140"/>
      <c r="X20" s="141"/>
      <c r="Y20" s="142"/>
      <c r="Z20" s="142"/>
      <c r="AA20" s="142"/>
      <c r="AB20" s="142"/>
      <c r="AC20" s="142"/>
      <c r="AD20" s="142"/>
      <c r="AE20" s="142"/>
      <c r="AF20" s="142"/>
      <c r="AG20" s="142"/>
      <c r="AH20" s="142"/>
      <c r="AI20" s="142"/>
      <c r="AJ20" s="142"/>
      <c r="AK20" s="142"/>
    </row>
    <row r="21" spans="2:37" ht="25.5" customHeight="1" x14ac:dyDescent="0.35">
      <c r="B21" s="185"/>
      <c r="C21" s="169"/>
      <c r="D21" s="50" t="s">
        <v>66</v>
      </c>
      <c r="E21" s="36" t="s">
        <v>11</v>
      </c>
      <c r="F21" s="7">
        <v>25</v>
      </c>
      <c r="G21" s="17">
        <f>+(1*2)*2</f>
        <v>4</v>
      </c>
      <c r="H21" s="19">
        <f t="shared" ref="H21:H23" si="22">+F21*G21</f>
        <v>100</v>
      </c>
      <c r="I21" s="74">
        <f>+H21</f>
        <v>100</v>
      </c>
      <c r="J21" s="16">
        <v>0</v>
      </c>
      <c r="K21" s="75">
        <v>0</v>
      </c>
      <c r="L21" s="79">
        <f t="shared" ref="L21:L23" si="23">+H21*2</f>
        <v>200</v>
      </c>
      <c r="M21" s="23">
        <f t="shared" ref="M21:M23" si="24">+I21*2</f>
        <v>200</v>
      </c>
      <c r="N21" s="20">
        <f t="shared" ref="N21:N23" si="25">+J21*2</f>
        <v>0</v>
      </c>
      <c r="O21" s="22">
        <f t="shared" ref="O21:O23" si="26">+K21*2</f>
        <v>0</v>
      </c>
      <c r="P21" s="111">
        <f t="shared" ref="P21:P23" si="27">+H21+L21</f>
        <v>300</v>
      </c>
      <c r="Q21" s="112">
        <f t="shared" ref="Q21:Q23" si="28">+I21+M21</f>
        <v>300</v>
      </c>
      <c r="R21" s="113">
        <f t="shared" ref="R21:R23" si="29">+J21+N21</f>
        <v>0</v>
      </c>
      <c r="S21" s="114">
        <f t="shared" ref="S21:S23" si="30">+K21+O21</f>
        <v>0</v>
      </c>
      <c r="U21" s="3"/>
      <c r="V21" s="139"/>
      <c r="W21" s="140"/>
      <c r="X21" s="141"/>
      <c r="Y21" s="142"/>
      <c r="Z21" s="142"/>
      <c r="AA21" s="142"/>
      <c r="AB21" s="142"/>
      <c r="AC21" s="142"/>
      <c r="AD21" s="142"/>
      <c r="AE21" s="142"/>
      <c r="AF21" s="142"/>
      <c r="AG21" s="142"/>
      <c r="AH21" s="142"/>
      <c r="AI21" s="142"/>
      <c r="AJ21" s="142"/>
      <c r="AK21" s="142"/>
    </row>
    <row r="22" spans="2:37" ht="22" customHeight="1" x14ac:dyDescent="0.35">
      <c r="B22" s="185"/>
      <c r="C22" s="169"/>
      <c r="D22" s="50" t="s">
        <v>67</v>
      </c>
      <c r="E22" s="36" t="s">
        <v>78</v>
      </c>
      <c r="F22" s="7">
        <v>10</v>
      </c>
      <c r="G22" s="17">
        <v>2</v>
      </c>
      <c r="H22" s="19">
        <f t="shared" si="22"/>
        <v>20</v>
      </c>
      <c r="I22" s="74">
        <f>+H22</f>
        <v>20</v>
      </c>
      <c r="J22" s="16">
        <v>0</v>
      </c>
      <c r="K22" s="75">
        <v>0</v>
      </c>
      <c r="L22" s="79">
        <f t="shared" si="23"/>
        <v>40</v>
      </c>
      <c r="M22" s="23">
        <f t="shared" si="24"/>
        <v>40</v>
      </c>
      <c r="N22" s="20">
        <f t="shared" si="25"/>
        <v>0</v>
      </c>
      <c r="O22" s="22">
        <f t="shared" si="26"/>
        <v>0</v>
      </c>
      <c r="P22" s="111">
        <f t="shared" si="27"/>
        <v>60</v>
      </c>
      <c r="Q22" s="112">
        <f t="shared" si="28"/>
        <v>60</v>
      </c>
      <c r="R22" s="113">
        <f t="shared" si="29"/>
        <v>0</v>
      </c>
      <c r="S22" s="114">
        <f t="shared" si="30"/>
        <v>0</v>
      </c>
      <c r="U22" s="3"/>
      <c r="V22" s="195"/>
      <c r="W22" s="195"/>
      <c r="X22" s="195"/>
      <c r="Y22" s="195"/>
      <c r="Z22" s="144"/>
      <c r="AA22" s="144"/>
      <c r="AB22" s="144"/>
      <c r="AC22" s="144"/>
      <c r="AD22" s="144"/>
      <c r="AE22" s="144"/>
      <c r="AF22" s="144"/>
      <c r="AG22" s="144"/>
      <c r="AH22" s="144"/>
      <c r="AI22" s="144"/>
      <c r="AJ22" s="144"/>
      <c r="AK22" s="144"/>
    </row>
    <row r="23" spans="2:37" ht="22" customHeight="1" x14ac:dyDescent="0.35">
      <c r="B23" s="185"/>
      <c r="C23" s="169"/>
      <c r="D23" s="50" t="s">
        <v>76</v>
      </c>
      <c r="E23" s="36" t="s">
        <v>16</v>
      </c>
      <c r="F23" s="7">
        <v>2</v>
      </c>
      <c r="G23" s="17">
        <f>+(1*15+2)*2</f>
        <v>34</v>
      </c>
      <c r="H23" s="19">
        <f t="shared" si="22"/>
        <v>68</v>
      </c>
      <c r="I23" s="127">
        <f>+H23</f>
        <v>68</v>
      </c>
      <c r="J23" s="16">
        <v>0</v>
      </c>
      <c r="K23" s="75">
        <v>0</v>
      </c>
      <c r="L23" s="79">
        <f t="shared" si="23"/>
        <v>136</v>
      </c>
      <c r="M23" s="23">
        <f t="shared" si="24"/>
        <v>136</v>
      </c>
      <c r="N23" s="20">
        <f t="shared" si="25"/>
        <v>0</v>
      </c>
      <c r="O23" s="22">
        <f t="shared" si="26"/>
        <v>0</v>
      </c>
      <c r="P23" s="111">
        <f t="shared" si="27"/>
        <v>204</v>
      </c>
      <c r="Q23" s="112">
        <f t="shared" si="28"/>
        <v>204</v>
      </c>
      <c r="R23" s="113">
        <f t="shared" si="29"/>
        <v>0</v>
      </c>
      <c r="S23" s="114">
        <f t="shared" si="30"/>
        <v>0</v>
      </c>
      <c r="U23" s="3"/>
      <c r="V23" s="143"/>
      <c r="W23" s="143"/>
      <c r="X23" s="143"/>
      <c r="Y23" s="143"/>
      <c r="Z23" s="144"/>
      <c r="AA23" s="144"/>
      <c r="AB23" s="144"/>
      <c r="AC23" s="144"/>
      <c r="AD23" s="144"/>
      <c r="AE23" s="144"/>
      <c r="AF23" s="144"/>
      <c r="AG23" s="144"/>
      <c r="AH23" s="144"/>
      <c r="AI23" s="144"/>
      <c r="AJ23" s="144"/>
      <c r="AK23" s="144"/>
    </row>
    <row r="24" spans="2:37" ht="18.5" customHeight="1" x14ac:dyDescent="0.35">
      <c r="B24" s="185"/>
      <c r="C24" s="169"/>
      <c r="D24" s="170" t="s">
        <v>10</v>
      </c>
      <c r="E24" s="170"/>
      <c r="F24" s="170"/>
      <c r="G24" s="171"/>
      <c r="H24" s="60">
        <f>+H20+H21+H22+H23</f>
        <v>388</v>
      </c>
      <c r="I24" s="60">
        <f t="shared" ref="I24:S24" si="31">+I20+I21+I22+I23</f>
        <v>388</v>
      </c>
      <c r="J24" s="60">
        <f t="shared" si="31"/>
        <v>0</v>
      </c>
      <c r="K24" s="60">
        <f t="shared" si="31"/>
        <v>0</v>
      </c>
      <c r="L24" s="60">
        <f t="shared" si="31"/>
        <v>776</v>
      </c>
      <c r="M24" s="60">
        <f t="shared" si="31"/>
        <v>776</v>
      </c>
      <c r="N24" s="60">
        <f t="shared" si="31"/>
        <v>0</v>
      </c>
      <c r="O24" s="60">
        <f t="shared" si="31"/>
        <v>0</v>
      </c>
      <c r="P24" s="60">
        <f t="shared" si="31"/>
        <v>1164</v>
      </c>
      <c r="Q24" s="60">
        <f t="shared" si="31"/>
        <v>1164</v>
      </c>
      <c r="R24" s="60">
        <f t="shared" si="31"/>
        <v>0</v>
      </c>
      <c r="S24" s="60">
        <f t="shared" si="31"/>
        <v>0</v>
      </c>
      <c r="U24" s="3"/>
      <c r="V24" s="3"/>
    </row>
    <row r="25" spans="2:37" ht="38.25" customHeight="1" x14ac:dyDescent="0.35">
      <c r="B25" s="45" t="s">
        <v>0</v>
      </c>
      <c r="C25" s="45" t="s">
        <v>1</v>
      </c>
      <c r="D25" s="46" t="s">
        <v>2</v>
      </c>
      <c r="E25" s="46" t="s">
        <v>3</v>
      </c>
      <c r="F25" s="47" t="s">
        <v>19</v>
      </c>
      <c r="G25" s="57" t="s">
        <v>4</v>
      </c>
      <c r="H25" s="61" t="s">
        <v>12</v>
      </c>
      <c r="I25" s="70" t="s">
        <v>20</v>
      </c>
      <c r="J25" s="47" t="s">
        <v>13</v>
      </c>
      <c r="K25" s="71" t="s">
        <v>9</v>
      </c>
      <c r="L25" s="77" t="s">
        <v>21</v>
      </c>
      <c r="M25" s="82" t="s">
        <v>22</v>
      </c>
      <c r="N25" s="48" t="s">
        <v>13</v>
      </c>
      <c r="O25" s="83" t="s">
        <v>9</v>
      </c>
      <c r="P25" s="86" t="s">
        <v>14</v>
      </c>
      <c r="Q25" s="89" t="s">
        <v>20</v>
      </c>
      <c r="R25" s="49" t="s">
        <v>13</v>
      </c>
      <c r="S25" s="90" t="s">
        <v>9</v>
      </c>
      <c r="U25" s="3"/>
      <c r="V25" s="3"/>
    </row>
    <row r="26" spans="2:37" ht="30" customHeight="1" x14ac:dyDescent="0.35">
      <c r="B26" s="185" t="s">
        <v>29</v>
      </c>
      <c r="C26" s="169" t="s">
        <v>155</v>
      </c>
      <c r="D26" s="137" t="s">
        <v>66</v>
      </c>
      <c r="E26" s="138" t="s">
        <v>11</v>
      </c>
      <c r="F26" s="25">
        <v>25</v>
      </c>
      <c r="G26" s="26">
        <f>5*3</f>
        <v>15</v>
      </c>
      <c r="H26" s="27">
        <f>+F26*G26</f>
        <v>375</v>
      </c>
      <c r="I26" s="95">
        <f>+H26</f>
        <v>375</v>
      </c>
      <c r="J26" s="6">
        <v>0</v>
      </c>
      <c r="K26" s="96">
        <v>0</v>
      </c>
      <c r="L26" s="97" t="s">
        <v>156</v>
      </c>
      <c r="M26" s="97" t="s">
        <v>156</v>
      </c>
      <c r="N26" s="97" t="s">
        <v>156</v>
      </c>
      <c r="O26" s="97" t="s">
        <v>156</v>
      </c>
      <c r="P26" s="99">
        <f>+H26</f>
        <v>375</v>
      </c>
      <c r="Q26" s="100">
        <f>+I26</f>
        <v>375</v>
      </c>
      <c r="R26" s="13">
        <f>+J26</f>
        <v>0</v>
      </c>
      <c r="S26" s="14">
        <f>+K26</f>
        <v>0</v>
      </c>
      <c r="U26" s="3"/>
      <c r="V26" s="3"/>
    </row>
    <row r="27" spans="2:37" ht="25.5" customHeight="1" x14ac:dyDescent="0.35">
      <c r="B27" s="185"/>
      <c r="C27" s="169"/>
      <c r="D27" s="170" t="s">
        <v>10</v>
      </c>
      <c r="E27" s="170"/>
      <c r="F27" s="170"/>
      <c r="G27" s="171"/>
      <c r="H27" s="37">
        <f>+H26</f>
        <v>375</v>
      </c>
      <c r="I27" s="37">
        <f t="shared" ref="I27" si="32">+I26</f>
        <v>375</v>
      </c>
      <c r="J27" s="37">
        <f t="shared" ref="J27" si="33">+J26</f>
        <v>0</v>
      </c>
      <c r="K27" s="37">
        <f t="shared" ref="K27" si="34">+K26</f>
        <v>0</v>
      </c>
      <c r="L27" s="37">
        <v>0</v>
      </c>
      <c r="M27" s="37">
        <v>0</v>
      </c>
      <c r="N27" s="37">
        <v>0</v>
      </c>
      <c r="O27" s="37">
        <v>0</v>
      </c>
      <c r="P27" s="37">
        <f t="shared" ref="P27" si="35">+P26</f>
        <v>375</v>
      </c>
      <c r="Q27" s="37">
        <f t="shared" ref="Q27" si="36">+Q26</f>
        <v>375</v>
      </c>
      <c r="R27" s="37">
        <f t="shared" ref="R27" si="37">+R26</f>
        <v>0</v>
      </c>
      <c r="S27" s="37">
        <f t="shared" ref="S27" si="38">+S26</f>
        <v>0</v>
      </c>
      <c r="U27" s="3"/>
      <c r="V27" s="3"/>
    </row>
    <row r="28" spans="2:37" ht="25.5" customHeight="1" x14ac:dyDescent="0.35">
      <c r="B28" s="45" t="s">
        <v>0</v>
      </c>
      <c r="C28" s="45" t="s">
        <v>1</v>
      </c>
      <c r="D28" s="46" t="s">
        <v>2</v>
      </c>
      <c r="E28" s="46" t="s">
        <v>3</v>
      </c>
      <c r="F28" s="47" t="s">
        <v>19</v>
      </c>
      <c r="G28" s="57" t="s">
        <v>4</v>
      </c>
      <c r="H28" s="61" t="s">
        <v>12</v>
      </c>
      <c r="I28" s="70" t="s">
        <v>20</v>
      </c>
      <c r="J28" s="47" t="s">
        <v>13</v>
      </c>
      <c r="K28" s="71" t="s">
        <v>9</v>
      </c>
      <c r="L28" s="77" t="s">
        <v>21</v>
      </c>
      <c r="M28" s="82" t="s">
        <v>22</v>
      </c>
      <c r="N28" s="48" t="s">
        <v>13</v>
      </c>
      <c r="O28" s="83" t="s">
        <v>9</v>
      </c>
      <c r="P28" s="86" t="s">
        <v>14</v>
      </c>
      <c r="Q28" s="89" t="s">
        <v>20</v>
      </c>
      <c r="R28" s="49" t="s">
        <v>13</v>
      </c>
      <c r="S28" s="90" t="s">
        <v>9</v>
      </c>
      <c r="U28" s="3"/>
      <c r="V28" s="3"/>
    </row>
    <row r="29" spans="2:37" ht="25.5" customHeight="1" x14ac:dyDescent="0.35">
      <c r="B29" s="185" t="s">
        <v>30</v>
      </c>
      <c r="C29" s="169" t="s">
        <v>79</v>
      </c>
      <c r="D29" s="137" t="s">
        <v>27</v>
      </c>
      <c r="E29" s="138"/>
      <c r="F29" s="25">
        <v>28571</v>
      </c>
      <c r="G29" s="26">
        <v>1</v>
      </c>
      <c r="H29" s="27">
        <v>0</v>
      </c>
      <c r="I29" s="95">
        <f>+H29</f>
        <v>0</v>
      </c>
      <c r="J29" s="6">
        <v>0</v>
      </c>
      <c r="K29" s="96">
        <v>0</v>
      </c>
      <c r="L29" s="97">
        <f>+F29*2</f>
        <v>57142</v>
      </c>
      <c r="M29" s="98">
        <f>20000*2</f>
        <v>40000</v>
      </c>
      <c r="N29" s="4">
        <f>8571*2</f>
        <v>17142</v>
      </c>
      <c r="O29" s="5">
        <f>+K29*2</f>
        <v>0</v>
      </c>
      <c r="P29" s="99">
        <f>+H29+L29</f>
        <v>57142</v>
      </c>
      <c r="Q29" s="100">
        <f>+I29+M29</f>
        <v>40000</v>
      </c>
      <c r="R29" s="13">
        <f>+J29+N29</f>
        <v>17142</v>
      </c>
      <c r="S29" s="14">
        <f>+K29+O29</f>
        <v>0</v>
      </c>
      <c r="U29" s="3"/>
      <c r="V29" s="3"/>
    </row>
    <row r="30" spans="2:37" ht="25.5" customHeight="1" x14ac:dyDescent="0.35">
      <c r="B30" s="185"/>
      <c r="C30" s="169"/>
      <c r="D30" s="170" t="s">
        <v>10</v>
      </c>
      <c r="E30" s="170"/>
      <c r="F30" s="170"/>
      <c r="G30" s="171"/>
      <c r="H30" s="37">
        <f>+H29</f>
        <v>0</v>
      </c>
      <c r="I30" s="37">
        <f t="shared" ref="I30" si="39">+I29</f>
        <v>0</v>
      </c>
      <c r="J30" s="37">
        <f t="shared" ref="J30" si="40">+J29</f>
        <v>0</v>
      </c>
      <c r="K30" s="37">
        <f t="shared" ref="K30" si="41">+K29</f>
        <v>0</v>
      </c>
      <c r="L30" s="37">
        <f t="shared" ref="L30" si="42">+L29</f>
        <v>57142</v>
      </c>
      <c r="M30" s="37">
        <f t="shared" ref="M30" si="43">+M29</f>
        <v>40000</v>
      </c>
      <c r="N30" s="37">
        <f t="shared" ref="N30" si="44">+N29</f>
        <v>17142</v>
      </c>
      <c r="O30" s="37">
        <f t="shared" ref="O30" si="45">+O29</f>
        <v>0</v>
      </c>
      <c r="P30" s="37">
        <f t="shared" ref="P30" si="46">+P29</f>
        <v>57142</v>
      </c>
      <c r="Q30" s="37">
        <f t="shared" ref="Q30" si="47">+Q29</f>
        <v>40000</v>
      </c>
      <c r="R30" s="37">
        <f t="shared" ref="R30" si="48">+R29</f>
        <v>17142</v>
      </c>
      <c r="S30" s="37">
        <f t="shared" ref="S30" si="49">+S29</f>
        <v>0</v>
      </c>
      <c r="U30" s="3"/>
      <c r="V30" s="3"/>
    </row>
    <row r="31" spans="2:37" ht="25.5" customHeight="1" x14ac:dyDescent="0.35">
      <c r="B31" s="45" t="s">
        <v>0</v>
      </c>
      <c r="C31" s="45" t="s">
        <v>1</v>
      </c>
      <c r="D31" s="46" t="s">
        <v>2</v>
      </c>
      <c r="E31" s="46" t="s">
        <v>3</v>
      </c>
      <c r="F31" s="47" t="s">
        <v>19</v>
      </c>
      <c r="G31" s="57" t="s">
        <v>4</v>
      </c>
      <c r="H31" s="61" t="s">
        <v>12</v>
      </c>
      <c r="I31" s="70" t="s">
        <v>20</v>
      </c>
      <c r="J31" s="47" t="s">
        <v>13</v>
      </c>
      <c r="K31" s="71" t="s">
        <v>9</v>
      </c>
      <c r="L31" s="77" t="s">
        <v>21</v>
      </c>
      <c r="M31" s="82" t="s">
        <v>22</v>
      </c>
      <c r="N31" s="48" t="s">
        <v>13</v>
      </c>
      <c r="O31" s="83" t="s">
        <v>9</v>
      </c>
      <c r="P31" s="86" t="s">
        <v>14</v>
      </c>
      <c r="Q31" s="89" t="s">
        <v>20</v>
      </c>
      <c r="R31" s="49" t="s">
        <v>13</v>
      </c>
      <c r="S31" s="90" t="s">
        <v>9</v>
      </c>
      <c r="U31" s="3"/>
      <c r="V31" s="3"/>
    </row>
    <row r="32" spans="2:37" ht="25.5" customHeight="1" x14ac:dyDescent="0.35">
      <c r="B32" s="185" t="s">
        <v>33</v>
      </c>
      <c r="C32" s="169" t="s">
        <v>81</v>
      </c>
      <c r="D32" s="137" t="s">
        <v>157</v>
      </c>
      <c r="E32" s="138" t="s">
        <v>56</v>
      </c>
      <c r="F32" s="25">
        <v>200</v>
      </c>
      <c r="G32" s="26">
        <v>3</v>
      </c>
      <c r="H32" s="40">
        <f>+F32*G32</f>
        <v>600</v>
      </c>
      <c r="I32" s="40">
        <f>+H32</f>
        <v>600</v>
      </c>
      <c r="J32" s="40">
        <v>0</v>
      </c>
      <c r="K32" s="40">
        <v>0</v>
      </c>
      <c r="L32" s="41">
        <f>+H32*2</f>
        <v>1200</v>
      </c>
      <c r="M32" s="41">
        <f>+I32*2</f>
        <v>1200</v>
      </c>
      <c r="N32" s="41">
        <f>+J32*2</f>
        <v>0</v>
      </c>
      <c r="O32" s="41">
        <f>+K32*2</f>
        <v>0</v>
      </c>
      <c r="P32" s="42">
        <f>+H32+L32</f>
        <v>1800</v>
      </c>
      <c r="Q32" s="42">
        <f>+I32+M32</f>
        <v>1800</v>
      </c>
      <c r="R32" s="42">
        <f>+J32+N32</f>
        <v>0</v>
      </c>
      <c r="S32" s="42">
        <f>+K32+O32</f>
        <v>0</v>
      </c>
      <c r="U32" s="3"/>
      <c r="V32" s="3"/>
    </row>
    <row r="33" spans="2:22" ht="25.5" customHeight="1" x14ac:dyDescent="0.35">
      <c r="B33" s="185"/>
      <c r="C33" s="169"/>
      <c r="D33" s="137" t="s">
        <v>88</v>
      </c>
      <c r="E33" s="138" t="s">
        <v>11</v>
      </c>
      <c r="F33" s="25">
        <v>25</v>
      </c>
      <c r="G33" s="26">
        <f>2*3</f>
        <v>6</v>
      </c>
      <c r="H33" s="40">
        <f t="shared" ref="H33:H34" si="50">+F33*G33</f>
        <v>150</v>
      </c>
      <c r="I33" s="40">
        <f t="shared" ref="I33:I34" si="51">+H33</f>
        <v>150</v>
      </c>
      <c r="J33" s="40">
        <v>0</v>
      </c>
      <c r="K33" s="40">
        <v>0</v>
      </c>
      <c r="L33" s="41">
        <f t="shared" ref="L33:L34" si="52">+H33*2</f>
        <v>300</v>
      </c>
      <c r="M33" s="41">
        <f t="shared" ref="M33:M34" si="53">+I33*2</f>
        <v>300</v>
      </c>
      <c r="N33" s="41">
        <f t="shared" ref="N33:N34" si="54">+J33*2</f>
        <v>0</v>
      </c>
      <c r="O33" s="41">
        <f t="shared" ref="O33:O34" si="55">+K33*2</f>
        <v>0</v>
      </c>
      <c r="P33" s="42">
        <f t="shared" ref="P33:P34" si="56">+H33+L33</f>
        <v>450</v>
      </c>
      <c r="Q33" s="42">
        <f t="shared" ref="Q33:Q34" si="57">+I33+M33</f>
        <v>450</v>
      </c>
      <c r="R33" s="42">
        <f t="shared" ref="R33:R34" si="58">+J33+N33</f>
        <v>0</v>
      </c>
      <c r="S33" s="42">
        <f t="shared" ref="S33:S34" si="59">+K33+O33</f>
        <v>0</v>
      </c>
      <c r="U33" s="3"/>
      <c r="V33" s="3"/>
    </row>
    <row r="34" spans="2:22" ht="25.5" customHeight="1" x14ac:dyDescent="0.35">
      <c r="B34" s="185"/>
      <c r="C34" s="169"/>
      <c r="D34" s="137" t="s">
        <v>67</v>
      </c>
      <c r="E34" s="138" t="s">
        <v>8</v>
      </c>
      <c r="F34" s="25">
        <v>4000</v>
      </c>
      <c r="G34" s="26">
        <v>1</v>
      </c>
      <c r="H34" s="40">
        <f t="shared" si="50"/>
        <v>4000</v>
      </c>
      <c r="I34" s="40">
        <f t="shared" si="51"/>
        <v>4000</v>
      </c>
      <c r="J34" s="40">
        <v>0</v>
      </c>
      <c r="K34" s="40">
        <v>0</v>
      </c>
      <c r="L34" s="41">
        <f t="shared" si="52"/>
        <v>8000</v>
      </c>
      <c r="M34" s="41">
        <f t="shared" si="53"/>
        <v>8000</v>
      </c>
      <c r="N34" s="41">
        <f t="shared" si="54"/>
        <v>0</v>
      </c>
      <c r="O34" s="41">
        <f t="shared" si="55"/>
        <v>0</v>
      </c>
      <c r="P34" s="42">
        <f t="shared" si="56"/>
        <v>12000</v>
      </c>
      <c r="Q34" s="42">
        <f t="shared" si="57"/>
        <v>12000</v>
      </c>
      <c r="R34" s="42">
        <f t="shared" si="58"/>
        <v>0</v>
      </c>
      <c r="S34" s="42">
        <f t="shared" si="59"/>
        <v>0</v>
      </c>
      <c r="U34" s="3"/>
      <c r="V34" s="3"/>
    </row>
    <row r="35" spans="2:22" ht="25.5" customHeight="1" x14ac:dyDescent="0.35">
      <c r="B35" s="185"/>
      <c r="C35" s="169"/>
      <c r="D35" s="170" t="s">
        <v>10</v>
      </c>
      <c r="E35" s="170"/>
      <c r="F35" s="170"/>
      <c r="G35" s="171"/>
      <c r="H35" s="37">
        <f>+H32+H33+H34</f>
        <v>4750</v>
      </c>
      <c r="I35" s="37">
        <f t="shared" ref="I35:S35" si="60">+I32+I33+I34</f>
        <v>4750</v>
      </c>
      <c r="J35" s="37">
        <f t="shared" si="60"/>
        <v>0</v>
      </c>
      <c r="K35" s="37">
        <f t="shared" si="60"/>
        <v>0</v>
      </c>
      <c r="L35" s="37">
        <f t="shared" si="60"/>
        <v>9500</v>
      </c>
      <c r="M35" s="37">
        <f t="shared" si="60"/>
        <v>9500</v>
      </c>
      <c r="N35" s="37">
        <f t="shared" si="60"/>
        <v>0</v>
      </c>
      <c r="O35" s="37">
        <f t="shared" si="60"/>
        <v>0</v>
      </c>
      <c r="P35" s="37">
        <f t="shared" si="60"/>
        <v>14250</v>
      </c>
      <c r="Q35" s="37">
        <f t="shared" si="60"/>
        <v>14250</v>
      </c>
      <c r="R35" s="37">
        <f t="shared" si="60"/>
        <v>0</v>
      </c>
      <c r="S35" s="37">
        <f t="shared" si="60"/>
        <v>0</v>
      </c>
      <c r="U35" s="3"/>
      <c r="V35" s="3"/>
    </row>
    <row r="36" spans="2:22" ht="25.5" customHeight="1" x14ac:dyDescent="0.35">
      <c r="B36" s="45" t="s">
        <v>0</v>
      </c>
      <c r="C36" s="45" t="s">
        <v>1</v>
      </c>
      <c r="D36" s="46" t="s">
        <v>2</v>
      </c>
      <c r="E36" s="46" t="s">
        <v>3</v>
      </c>
      <c r="F36" s="47" t="s">
        <v>19</v>
      </c>
      <c r="G36" s="57" t="s">
        <v>4</v>
      </c>
      <c r="H36" s="61" t="s">
        <v>12</v>
      </c>
      <c r="I36" s="70" t="s">
        <v>20</v>
      </c>
      <c r="J36" s="47" t="s">
        <v>13</v>
      </c>
      <c r="K36" s="71" t="s">
        <v>9</v>
      </c>
      <c r="L36" s="77" t="s">
        <v>21</v>
      </c>
      <c r="M36" s="82" t="s">
        <v>22</v>
      </c>
      <c r="N36" s="48" t="s">
        <v>13</v>
      </c>
      <c r="O36" s="83" t="s">
        <v>9</v>
      </c>
      <c r="P36" s="86" t="s">
        <v>14</v>
      </c>
      <c r="Q36" s="89" t="s">
        <v>20</v>
      </c>
      <c r="R36" s="49" t="s">
        <v>13</v>
      </c>
      <c r="S36" s="90" t="s">
        <v>9</v>
      </c>
      <c r="U36" s="3"/>
      <c r="V36" s="3"/>
    </row>
    <row r="37" spans="2:22" ht="25.5" customHeight="1" x14ac:dyDescent="0.35">
      <c r="B37" s="185" t="s">
        <v>158</v>
      </c>
      <c r="C37" s="169" t="s">
        <v>83</v>
      </c>
      <c r="D37" s="137" t="s">
        <v>57</v>
      </c>
      <c r="E37" s="138" t="s">
        <v>11</v>
      </c>
      <c r="F37" s="25">
        <v>200</v>
      </c>
      <c r="G37" s="26">
        <f>+(1*3)*2</f>
        <v>6</v>
      </c>
      <c r="H37" s="40">
        <f>+F37*G37</f>
        <v>1200</v>
      </c>
      <c r="I37" s="40">
        <v>0</v>
      </c>
      <c r="J37" s="40">
        <v>0</v>
      </c>
      <c r="K37" s="40">
        <f>+H37</f>
        <v>1200</v>
      </c>
      <c r="L37" s="41">
        <f>+H37*2</f>
        <v>2400</v>
      </c>
      <c r="M37" s="41">
        <f>+I37*2</f>
        <v>0</v>
      </c>
      <c r="N37" s="41">
        <f>+J37*2</f>
        <v>0</v>
      </c>
      <c r="O37" s="41">
        <f>+K37*2</f>
        <v>2400</v>
      </c>
      <c r="P37" s="42">
        <f>+H37+L37</f>
        <v>3600</v>
      </c>
      <c r="Q37" s="42">
        <f>+I37+M37</f>
        <v>0</v>
      </c>
      <c r="R37" s="42">
        <f>+J37+N37</f>
        <v>0</v>
      </c>
      <c r="S37" s="42">
        <f>+K37+O37</f>
        <v>3600</v>
      </c>
      <c r="U37" s="3"/>
      <c r="V37" s="3"/>
    </row>
    <row r="38" spans="2:22" ht="25.5" customHeight="1" x14ac:dyDescent="0.35">
      <c r="B38" s="185"/>
      <c r="C38" s="169"/>
      <c r="D38" s="137" t="s">
        <v>66</v>
      </c>
      <c r="E38" s="138" t="s">
        <v>11</v>
      </c>
      <c r="F38" s="25">
        <v>25</v>
      </c>
      <c r="G38" s="26">
        <f>+(1*3)*2</f>
        <v>6</v>
      </c>
      <c r="H38" s="40">
        <f t="shared" ref="H38:H41" si="61">+F38*G38</f>
        <v>150</v>
      </c>
      <c r="I38" s="40">
        <f>+H38</f>
        <v>150</v>
      </c>
      <c r="J38" s="40">
        <v>0</v>
      </c>
      <c r="K38" s="40">
        <v>0</v>
      </c>
      <c r="L38" s="41">
        <f t="shared" ref="L38:L41" si="62">+H38*2</f>
        <v>300</v>
      </c>
      <c r="M38" s="41">
        <f t="shared" ref="M38:M41" si="63">+I38*2</f>
        <v>300</v>
      </c>
      <c r="N38" s="41">
        <f t="shared" ref="N38:N41" si="64">+J38*2</f>
        <v>0</v>
      </c>
      <c r="O38" s="41">
        <f t="shared" ref="O38:O41" si="65">+K38*2</f>
        <v>0</v>
      </c>
      <c r="P38" s="42">
        <f t="shared" ref="P38:P41" si="66">+H38+L38</f>
        <v>450</v>
      </c>
      <c r="Q38" s="42">
        <f t="shared" ref="Q38:Q41" si="67">+I38+M38</f>
        <v>450</v>
      </c>
      <c r="R38" s="42">
        <f t="shared" ref="R38:R41" si="68">+J38+N38</f>
        <v>0</v>
      </c>
      <c r="S38" s="42">
        <f t="shared" ref="S38:S41" si="69">+K38+O38</f>
        <v>0</v>
      </c>
      <c r="U38" s="3"/>
      <c r="V38" s="3"/>
    </row>
    <row r="39" spans="2:22" ht="25.5" customHeight="1" x14ac:dyDescent="0.35">
      <c r="B39" s="185"/>
      <c r="C39" s="169"/>
      <c r="D39" s="137" t="s">
        <v>61</v>
      </c>
      <c r="E39" s="138" t="s">
        <v>56</v>
      </c>
      <c r="F39" s="25">
        <v>100</v>
      </c>
      <c r="G39" s="26">
        <f>1*2</f>
        <v>2</v>
      </c>
      <c r="H39" s="40">
        <f t="shared" si="61"/>
        <v>200</v>
      </c>
      <c r="I39" s="40">
        <f>+H39</f>
        <v>200</v>
      </c>
      <c r="J39" s="40">
        <v>0</v>
      </c>
      <c r="K39" s="40">
        <v>0</v>
      </c>
      <c r="L39" s="41">
        <f t="shared" si="62"/>
        <v>400</v>
      </c>
      <c r="M39" s="41">
        <f t="shared" si="63"/>
        <v>400</v>
      </c>
      <c r="N39" s="41">
        <f t="shared" si="64"/>
        <v>0</v>
      </c>
      <c r="O39" s="41">
        <f t="shared" si="65"/>
        <v>0</v>
      </c>
      <c r="P39" s="42">
        <f t="shared" si="66"/>
        <v>600</v>
      </c>
      <c r="Q39" s="42">
        <f t="shared" si="67"/>
        <v>600</v>
      </c>
      <c r="R39" s="42">
        <f t="shared" si="68"/>
        <v>0</v>
      </c>
      <c r="S39" s="42">
        <f t="shared" si="69"/>
        <v>0</v>
      </c>
      <c r="U39" s="3"/>
      <c r="V39" s="3"/>
    </row>
    <row r="40" spans="2:22" ht="25.5" customHeight="1" x14ac:dyDescent="0.35">
      <c r="B40" s="185"/>
      <c r="C40" s="169"/>
      <c r="D40" s="137" t="s">
        <v>63</v>
      </c>
      <c r="E40" s="138" t="s">
        <v>159</v>
      </c>
      <c r="F40" s="25">
        <v>12</v>
      </c>
      <c r="G40" s="26">
        <f>+(1*10+1+1)*2</f>
        <v>24</v>
      </c>
      <c r="H40" s="40">
        <f t="shared" si="61"/>
        <v>288</v>
      </c>
      <c r="I40" s="40">
        <f>+H40</f>
        <v>288</v>
      </c>
      <c r="J40" s="40">
        <v>0</v>
      </c>
      <c r="K40" s="40">
        <v>0</v>
      </c>
      <c r="L40" s="41">
        <f t="shared" si="62"/>
        <v>576</v>
      </c>
      <c r="M40" s="41">
        <f t="shared" si="63"/>
        <v>576</v>
      </c>
      <c r="N40" s="41">
        <f t="shared" si="64"/>
        <v>0</v>
      </c>
      <c r="O40" s="41">
        <f t="shared" si="65"/>
        <v>0</v>
      </c>
      <c r="P40" s="42">
        <f t="shared" si="66"/>
        <v>864</v>
      </c>
      <c r="Q40" s="42">
        <f t="shared" si="67"/>
        <v>864</v>
      </c>
      <c r="R40" s="42">
        <f t="shared" si="68"/>
        <v>0</v>
      </c>
      <c r="S40" s="42">
        <f t="shared" si="69"/>
        <v>0</v>
      </c>
      <c r="U40" s="3"/>
      <c r="V40" s="3"/>
    </row>
    <row r="41" spans="2:22" ht="25.5" customHeight="1" x14ac:dyDescent="0.35">
      <c r="B41" s="185"/>
      <c r="C41" s="169"/>
      <c r="D41" s="137" t="s">
        <v>67</v>
      </c>
      <c r="E41" s="138" t="s">
        <v>160</v>
      </c>
      <c r="F41" s="25">
        <v>20</v>
      </c>
      <c r="G41" s="26">
        <f>1*2</f>
        <v>2</v>
      </c>
      <c r="H41" s="40">
        <f t="shared" si="61"/>
        <v>40</v>
      </c>
      <c r="I41" s="40">
        <f>+H41</f>
        <v>40</v>
      </c>
      <c r="J41" s="40">
        <v>0</v>
      </c>
      <c r="K41" s="40">
        <v>0</v>
      </c>
      <c r="L41" s="41">
        <f t="shared" si="62"/>
        <v>80</v>
      </c>
      <c r="M41" s="41">
        <f t="shared" si="63"/>
        <v>80</v>
      </c>
      <c r="N41" s="41">
        <f t="shared" si="64"/>
        <v>0</v>
      </c>
      <c r="O41" s="41">
        <f t="shared" si="65"/>
        <v>0</v>
      </c>
      <c r="P41" s="42">
        <f t="shared" si="66"/>
        <v>120</v>
      </c>
      <c r="Q41" s="42">
        <f t="shared" si="67"/>
        <v>120</v>
      </c>
      <c r="R41" s="42">
        <f t="shared" si="68"/>
        <v>0</v>
      </c>
      <c r="S41" s="42">
        <f t="shared" si="69"/>
        <v>0</v>
      </c>
      <c r="U41" s="3"/>
      <c r="V41" s="3"/>
    </row>
    <row r="42" spans="2:22" ht="25.5" customHeight="1" x14ac:dyDescent="0.35">
      <c r="B42" s="185"/>
      <c r="C42" s="169"/>
      <c r="D42" s="170" t="s">
        <v>10</v>
      </c>
      <c r="E42" s="170"/>
      <c r="F42" s="170"/>
      <c r="G42" s="171"/>
      <c r="H42" s="37">
        <f>+H37+H38+H39+H40+H41</f>
        <v>1878</v>
      </c>
      <c r="I42" s="37">
        <f t="shared" ref="I42:S42" si="70">+I37+I38+I39+I40+I41</f>
        <v>678</v>
      </c>
      <c r="J42" s="37">
        <f t="shared" si="70"/>
        <v>0</v>
      </c>
      <c r="K42" s="37">
        <f t="shared" si="70"/>
        <v>1200</v>
      </c>
      <c r="L42" s="37">
        <f t="shared" si="70"/>
        <v>3756</v>
      </c>
      <c r="M42" s="37">
        <f t="shared" si="70"/>
        <v>1356</v>
      </c>
      <c r="N42" s="37">
        <f t="shared" si="70"/>
        <v>0</v>
      </c>
      <c r="O42" s="37">
        <f t="shared" si="70"/>
        <v>2400</v>
      </c>
      <c r="P42" s="37">
        <f t="shared" si="70"/>
        <v>5634</v>
      </c>
      <c r="Q42" s="37">
        <f t="shared" si="70"/>
        <v>2034</v>
      </c>
      <c r="R42" s="37">
        <f t="shared" si="70"/>
        <v>0</v>
      </c>
      <c r="S42" s="37">
        <f t="shared" si="70"/>
        <v>3600</v>
      </c>
      <c r="U42" s="3"/>
      <c r="V42" s="3"/>
    </row>
    <row r="43" spans="2:22" ht="25.5" customHeight="1" x14ac:dyDescent="0.35">
      <c r="B43" s="45" t="s">
        <v>0</v>
      </c>
      <c r="C43" s="45" t="s">
        <v>1</v>
      </c>
      <c r="D43" s="46" t="s">
        <v>2</v>
      </c>
      <c r="E43" s="46" t="s">
        <v>3</v>
      </c>
      <c r="F43" s="47" t="s">
        <v>19</v>
      </c>
      <c r="G43" s="57" t="s">
        <v>4</v>
      </c>
      <c r="H43" s="61" t="s">
        <v>12</v>
      </c>
      <c r="I43" s="70" t="s">
        <v>20</v>
      </c>
      <c r="J43" s="47" t="s">
        <v>13</v>
      </c>
      <c r="K43" s="71" t="s">
        <v>9</v>
      </c>
      <c r="L43" s="77" t="s">
        <v>21</v>
      </c>
      <c r="M43" s="82" t="s">
        <v>22</v>
      </c>
      <c r="N43" s="48" t="s">
        <v>13</v>
      </c>
      <c r="O43" s="83" t="s">
        <v>9</v>
      </c>
      <c r="P43" s="86" t="s">
        <v>14</v>
      </c>
      <c r="Q43" s="89" t="s">
        <v>20</v>
      </c>
      <c r="R43" s="49" t="s">
        <v>13</v>
      </c>
      <c r="S43" s="90" t="s">
        <v>9</v>
      </c>
      <c r="U43" s="3"/>
      <c r="V43" s="3"/>
    </row>
    <row r="44" spans="2:22" ht="25.5" customHeight="1" x14ac:dyDescent="0.35">
      <c r="B44" s="185" t="s">
        <v>80</v>
      </c>
      <c r="C44" s="169" t="s">
        <v>85</v>
      </c>
      <c r="D44" s="137" t="s">
        <v>66</v>
      </c>
      <c r="E44" s="138" t="s">
        <v>11</v>
      </c>
      <c r="F44" s="25">
        <v>25</v>
      </c>
      <c r="G44" s="26">
        <f>1*3*12</f>
        <v>36</v>
      </c>
      <c r="H44" s="27">
        <f>+F44*G44</f>
        <v>900</v>
      </c>
      <c r="I44" s="95">
        <f>+H44</f>
        <v>900</v>
      </c>
      <c r="J44" s="6">
        <v>0</v>
      </c>
      <c r="K44" s="96">
        <v>0</v>
      </c>
      <c r="L44" s="97">
        <f>+H44*2</f>
        <v>1800</v>
      </c>
      <c r="M44" s="98">
        <f>+I44*2</f>
        <v>1800</v>
      </c>
      <c r="N44" s="4">
        <f>+J44*2</f>
        <v>0</v>
      </c>
      <c r="O44" s="5">
        <f>+K44*2</f>
        <v>0</v>
      </c>
      <c r="P44" s="99">
        <f>+H44+L44</f>
        <v>2700</v>
      </c>
      <c r="Q44" s="100">
        <f>+I44+M44</f>
        <v>2700</v>
      </c>
      <c r="R44" s="13">
        <f>+J44+N44</f>
        <v>0</v>
      </c>
      <c r="S44" s="14">
        <f>+K44+O44</f>
        <v>0</v>
      </c>
      <c r="U44" s="3"/>
      <c r="V44" s="3"/>
    </row>
    <row r="45" spans="2:22" ht="25.5" customHeight="1" x14ac:dyDescent="0.35">
      <c r="B45" s="185"/>
      <c r="C45" s="169"/>
      <c r="D45" s="170" t="s">
        <v>10</v>
      </c>
      <c r="E45" s="170"/>
      <c r="F45" s="170"/>
      <c r="G45" s="171"/>
      <c r="H45" s="37">
        <f>+H44</f>
        <v>900</v>
      </c>
      <c r="I45" s="37">
        <f t="shared" ref="I45" si="71">+I44</f>
        <v>900</v>
      </c>
      <c r="J45" s="37">
        <f t="shared" ref="J45" si="72">+J44</f>
        <v>0</v>
      </c>
      <c r="K45" s="37">
        <f t="shared" ref="K45" si="73">+K44</f>
        <v>0</v>
      </c>
      <c r="L45" s="37">
        <f t="shared" ref="L45" si="74">+L44</f>
        <v>1800</v>
      </c>
      <c r="M45" s="37">
        <f t="shared" ref="M45" si="75">+M44</f>
        <v>1800</v>
      </c>
      <c r="N45" s="37">
        <f t="shared" ref="N45" si="76">+N44</f>
        <v>0</v>
      </c>
      <c r="O45" s="37">
        <f t="shared" ref="O45" si="77">+O44</f>
        <v>0</v>
      </c>
      <c r="P45" s="37">
        <f t="shared" ref="P45" si="78">+P44</f>
        <v>2700</v>
      </c>
      <c r="Q45" s="37">
        <f t="shared" ref="Q45" si="79">+Q44</f>
        <v>2700</v>
      </c>
      <c r="R45" s="37">
        <f t="shared" ref="R45" si="80">+R44</f>
        <v>0</v>
      </c>
      <c r="S45" s="37">
        <f t="shared" ref="S45" si="81">+S44</f>
        <v>0</v>
      </c>
      <c r="U45" s="3"/>
      <c r="V45" s="3"/>
    </row>
    <row r="46" spans="2:22" ht="25.5" customHeight="1" x14ac:dyDescent="0.35">
      <c r="B46" s="45" t="s">
        <v>0</v>
      </c>
      <c r="C46" s="45" t="s">
        <v>1</v>
      </c>
      <c r="D46" s="46" t="s">
        <v>2</v>
      </c>
      <c r="E46" s="46" t="s">
        <v>3</v>
      </c>
      <c r="F46" s="47" t="s">
        <v>19</v>
      </c>
      <c r="G46" s="57" t="s">
        <v>4</v>
      </c>
      <c r="H46" s="61" t="s">
        <v>12</v>
      </c>
      <c r="I46" s="70" t="s">
        <v>20</v>
      </c>
      <c r="J46" s="47" t="s">
        <v>13</v>
      </c>
      <c r="K46" s="71" t="s">
        <v>9</v>
      </c>
      <c r="L46" s="77" t="s">
        <v>21</v>
      </c>
      <c r="M46" s="82" t="s">
        <v>22</v>
      </c>
      <c r="N46" s="48" t="s">
        <v>13</v>
      </c>
      <c r="O46" s="83" t="s">
        <v>9</v>
      </c>
      <c r="P46" s="86" t="s">
        <v>14</v>
      </c>
      <c r="Q46" s="89" t="s">
        <v>20</v>
      </c>
      <c r="R46" s="49" t="s">
        <v>13</v>
      </c>
      <c r="S46" s="90" t="s">
        <v>9</v>
      </c>
      <c r="U46" s="3"/>
      <c r="V46" s="3"/>
    </row>
    <row r="47" spans="2:22" ht="25.5" customHeight="1" x14ac:dyDescent="0.35">
      <c r="B47" s="185" t="s">
        <v>82</v>
      </c>
      <c r="C47" s="169" t="s">
        <v>86</v>
      </c>
      <c r="D47" s="137" t="s">
        <v>66</v>
      </c>
      <c r="E47" s="138" t="s">
        <v>11</v>
      </c>
      <c r="F47" s="25">
        <v>25</v>
      </c>
      <c r="G47" s="26">
        <f>2*10*12</f>
        <v>240</v>
      </c>
      <c r="H47" s="40">
        <f>+F47*G47</f>
        <v>6000</v>
      </c>
      <c r="I47" s="40">
        <f>+H47</f>
        <v>6000</v>
      </c>
      <c r="J47" s="40">
        <v>0</v>
      </c>
      <c r="K47" s="40">
        <v>0</v>
      </c>
      <c r="L47" s="41">
        <f>+H47*2</f>
        <v>12000</v>
      </c>
      <c r="M47" s="41">
        <f>+I47*2</f>
        <v>12000</v>
      </c>
      <c r="N47" s="41">
        <f>+J47*2</f>
        <v>0</v>
      </c>
      <c r="O47" s="41">
        <f>+K47*2</f>
        <v>0</v>
      </c>
      <c r="P47" s="42">
        <f>+H47+L47</f>
        <v>18000</v>
      </c>
      <c r="Q47" s="42">
        <f>+I47+L47</f>
        <v>18000</v>
      </c>
      <c r="R47" s="42">
        <f>+J47+N47</f>
        <v>0</v>
      </c>
      <c r="S47" s="42">
        <f>+K47+O47</f>
        <v>0</v>
      </c>
      <c r="U47" s="3"/>
      <c r="V47" s="3"/>
    </row>
    <row r="48" spans="2:22" ht="25.5" customHeight="1" x14ac:dyDescent="0.35">
      <c r="B48" s="185"/>
      <c r="C48" s="169"/>
      <c r="D48" s="170" t="s">
        <v>10</v>
      </c>
      <c r="E48" s="170"/>
      <c r="F48" s="170"/>
      <c r="G48" s="171"/>
      <c r="H48" s="54">
        <f>+H47</f>
        <v>6000</v>
      </c>
      <c r="I48" s="54">
        <f t="shared" ref="I48:S48" si="82">+I47</f>
        <v>6000</v>
      </c>
      <c r="J48" s="54">
        <f t="shared" si="82"/>
        <v>0</v>
      </c>
      <c r="K48" s="54">
        <f t="shared" si="82"/>
        <v>0</v>
      </c>
      <c r="L48" s="54">
        <f t="shared" si="82"/>
        <v>12000</v>
      </c>
      <c r="M48" s="54">
        <f t="shared" si="82"/>
        <v>12000</v>
      </c>
      <c r="N48" s="54">
        <f t="shared" si="82"/>
        <v>0</v>
      </c>
      <c r="O48" s="54">
        <f t="shared" si="82"/>
        <v>0</v>
      </c>
      <c r="P48" s="54">
        <f t="shared" si="82"/>
        <v>18000</v>
      </c>
      <c r="Q48" s="54">
        <f t="shared" si="82"/>
        <v>18000</v>
      </c>
      <c r="R48" s="54">
        <f t="shared" si="82"/>
        <v>0</v>
      </c>
      <c r="S48" s="54">
        <f t="shared" si="82"/>
        <v>0</v>
      </c>
      <c r="U48" s="3"/>
      <c r="V48" s="3"/>
    </row>
    <row r="49" spans="2:22" ht="25.5" customHeight="1" x14ac:dyDescent="0.35">
      <c r="B49" s="45" t="s">
        <v>0</v>
      </c>
      <c r="C49" s="45" t="s">
        <v>1</v>
      </c>
      <c r="D49" s="46" t="s">
        <v>2</v>
      </c>
      <c r="E49" s="46" t="s">
        <v>3</v>
      </c>
      <c r="F49" s="47" t="s">
        <v>19</v>
      </c>
      <c r="G49" s="57" t="s">
        <v>4</v>
      </c>
      <c r="H49" s="61" t="s">
        <v>12</v>
      </c>
      <c r="I49" s="70" t="s">
        <v>20</v>
      </c>
      <c r="J49" s="47" t="s">
        <v>13</v>
      </c>
      <c r="K49" s="71" t="s">
        <v>9</v>
      </c>
      <c r="L49" s="77" t="s">
        <v>21</v>
      </c>
      <c r="M49" s="82" t="s">
        <v>22</v>
      </c>
      <c r="N49" s="48" t="s">
        <v>13</v>
      </c>
      <c r="O49" s="83" t="s">
        <v>9</v>
      </c>
      <c r="P49" s="86" t="s">
        <v>14</v>
      </c>
      <c r="Q49" s="89" t="s">
        <v>20</v>
      </c>
      <c r="R49" s="49" t="s">
        <v>13</v>
      </c>
      <c r="S49" s="90" t="s">
        <v>9</v>
      </c>
      <c r="U49" s="3"/>
      <c r="V49" s="3"/>
    </row>
    <row r="50" spans="2:22" ht="25.5" customHeight="1" x14ac:dyDescent="0.35">
      <c r="B50" s="185" t="s">
        <v>59</v>
      </c>
      <c r="C50" s="169" t="s">
        <v>161</v>
      </c>
      <c r="D50" s="203" t="s">
        <v>162</v>
      </c>
      <c r="E50" s="204"/>
      <c r="F50" s="204"/>
      <c r="G50" s="205"/>
      <c r="H50" s="40">
        <v>0</v>
      </c>
      <c r="I50" s="40">
        <v>0</v>
      </c>
      <c r="J50" s="40">
        <v>0</v>
      </c>
      <c r="K50" s="40">
        <v>0</v>
      </c>
      <c r="L50" s="40">
        <v>0</v>
      </c>
      <c r="M50" s="40">
        <v>0</v>
      </c>
      <c r="N50" s="40">
        <v>0</v>
      </c>
      <c r="O50" s="40">
        <v>0</v>
      </c>
      <c r="P50" s="40">
        <v>0</v>
      </c>
      <c r="Q50" s="40">
        <v>0</v>
      </c>
      <c r="R50" s="40">
        <v>0</v>
      </c>
      <c r="S50" s="40">
        <v>0</v>
      </c>
      <c r="U50" s="3"/>
      <c r="V50" s="3"/>
    </row>
    <row r="51" spans="2:22" ht="25.5" customHeight="1" x14ac:dyDescent="0.35">
      <c r="B51" s="185"/>
      <c r="C51" s="169"/>
      <c r="D51" s="170" t="s">
        <v>10</v>
      </c>
      <c r="E51" s="170"/>
      <c r="F51" s="170"/>
      <c r="G51" s="171"/>
      <c r="H51" s="54">
        <v>0</v>
      </c>
      <c r="I51" s="54">
        <v>0</v>
      </c>
      <c r="J51" s="54">
        <v>0</v>
      </c>
      <c r="K51" s="54">
        <v>0</v>
      </c>
      <c r="L51" s="54">
        <v>0</v>
      </c>
      <c r="M51" s="54">
        <v>0</v>
      </c>
      <c r="N51" s="54">
        <v>0</v>
      </c>
      <c r="O51" s="54">
        <v>0</v>
      </c>
      <c r="P51" s="54">
        <v>0</v>
      </c>
      <c r="Q51" s="54">
        <v>0</v>
      </c>
      <c r="R51" s="54">
        <v>0</v>
      </c>
      <c r="S51" s="54">
        <v>0</v>
      </c>
      <c r="U51" s="3"/>
      <c r="V51" s="3"/>
    </row>
    <row r="52" spans="2:22" ht="25.5" customHeight="1" x14ac:dyDescent="0.35">
      <c r="B52" s="45" t="s">
        <v>0</v>
      </c>
      <c r="C52" s="45" t="s">
        <v>1</v>
      </c>
      <c r="D52" s="46" t="s">
        <v>2</v>
      </c>
      <c r="E52" s="46" t="s">
        <v>3</v>
      </c>
      <c r="F52" s="47" t="s">
        <v>19</v>
      </c>
      <c r="G52" s="57" t="s">
        <v>4</v>
      </c>
      <c r="H52" s="61" t="s">
        <v>12</v>
      </c>
      <c r="I52" s="70" t="s">
        <v>20</v>
      </c>
      <c r="J52" s="47" t="s">
        <v>13</v>
      </c>
      <c r="K52" s="71" t="s">
        <v>9</v>
      </c>
      <c r="L52" s="77" t="s">
        <v>21</v>
      </c>
      <c r="M52" s="82" t="s">
        <v>22</v>
      </c>
      <c r="N52" s="48" t="s">
        <v>13</v>
      </c>
      <c r="O52" s="83" t="s">
        <v>9</v>
      </c>
      <c r="P52" s="86" t="s">
        <v>14</v>
      </c>
      <c r="Q52" s="89" t="s">
        <v>20</v>
      </c>
      <c r="R52" s="49" t="s">
        <v>13</v>
      </c>
      <c r="S52" s="90" t="s">
        <v>9</v>
      </c>
      <c r="U52" s="3"/>
      <c r="V52" s="3"/>
    </row>
    <row r="53" spans="2:22" ht="25.5" customHeight="1" x14ac:dyDescent="0.35">
      <c r="B53" s="185" t="s">
        <v>84</v>
      </c>
      <c r="C53" s="169" t="s">
        <v>163</v>
      </c>
      <c r="D53" s="203" t="s">
        <v>162</v>
      </c>
      <c r="E53" s="204"/>
      <c r="F53" s="204"/>
      <c r="G53" s="205"/>
      <c r="H53" s="40">
        <v>0</v>
      </c>
      <c r="I53" s="40">
        <v>0</v>
      </c>
      <c r="J53" s="40">
        <v>0</v>
      </c>
      <c r="K53" s="40">
        <v>0</v>
      </c>
      <c r="L53" s="40">
        <v>0</v>
      </c>
      <c r="M53" s="40">
        <v>0</v>
      </c>
      <c r="N53" s="40">
        <v>0</v>
      </c>
      <c r="O53" s="40">
        <v>0</v>
      </c>
      <c r="P53" s="40">
        <v>0</v>
      </c>
      <c r="Q53" s="40">
        <v>0</v>
      </c>
      <c r="R53" s="40">
        <v>0</v>
      </c>
      <c r="S53" s="40">
        <v>0</v>
      </c>
      <c r="U53" s="3"/>
      <c r="V53" s="3"/>
    </row>
    <row r="54" spans="2:22" ht="25.5" customHeight="1" thickBot="1" x14ac:dyDescent="0.4">
      <c r="B54" s="185"/>
      <c r="C54" s="169"/>
      <c r="D54" s="170" t="s">
        <v>10</v>
      </c>
      <c r="E54" s="170"/>
      <c r="F54" s="170"/>
      <c r="G54" s="171"/>
      <c r="H54" s="54">
        <v>0</v>
      </c>
      <c r="I54" s="54">
        <v>0</v>
      </c>
      <c r="J54" s="54">
        <v>0</v>
      </c>
      <c r="K54" s="54">
        <v>0</v>
      </c>
      <c r="L54" s="54">
        <v>0</v>
      </c>
      <c r="M54" s="54">
        <v>0</v>
      </c>
      <c r="N54" s="54">
        <v>0</v>
      </c>
      <c r="O54" s="54">
        <v>0</v>
      </c>
      <c r="P54" s="54">
        <v>0</v>
      </c>
      <c r="Q54" s="54">
        <v>0</v>
      </c>
      <c r="R54" s="54">
        <v>0</v>
      </c>
      <c r="S54" s="54">
        <v>0</v>
      </c>
      <c r="U54" s="3"/>
      <c r="V54" s="3"/>
    </row>
    <row r="55" spans="2:22" ht="37.5" customHeight="1" thickBot="1" x14ac:dyDescent="0.4">
      <c r="B55" s="172" t="s">
        <v>34</v>
      </c>
      <c r="C55" s="173"/>
      <c r="D55" s="173"/>
      <c r="E55" s="173"/>
      <c r="F55" s="173"/>
      <c r="G55" s="174"/>
      <c r="H55" s="10">
        <f>+H54+H51+H48+H45+H42+H35+H30+H27+H24+H18+H13+H10+H7</f>
        <v>196375</v>
      </c>
      <c r="I55" s="10">
        <f t="shared" ref="I55:S55" si="83">+I54+I51+I48+I45+I42+I35+I30+I27+I24+I18+I13+I10+I7</f>
        <v>140578</v>
      </c>
      <c r="J55" s="10">
        <f t="shared" si="83"/>
        <v>54597</v>
      </c>
      <c r="K55" s="10">
        <f t="shared" si="83"/>
        <v>1200</v>
      </c>
      <c r="L55" s="10">
        <f t="shared" si="83"/>
        <v>449142</v>
      </c>
      <c r="M55" s="10">
        <f t="shared" si="83"/>
        <v>320406</v>
      </c>
      <c r="N55" s="10">
        <f t="shared" si="83"/>
        <v>126336</v>
      </c>
      <c r="O55" s="10">
        <f t="shared" si="83"/>
        <v>2400</v>
      </c>
      <c r="P55" s="10">
        <f t="shared" si="83"/>
        <v>645517</v>
      </c>
      <c r="Q55" s="10">
        <f t="shared" si="83"/>
        <v>460984</v>
      </c>
      <c r="R55" s="10">
        <f t="shared" si="83"/>
        <v>180933</v>
      </c>
      <c r="S55" s="10">
        <f t="shared" si="83"/>
        <v>3600</v>
      </c>
      <c r="U55" s="3"/>
      <c r="V55" s="3"/>
    </row>
    <row r="56" spans="2:22" ht="47" thickBot="1" x14ac:dyDescent="0.4">
      <c r="B56" s="92" t="s">
        <v>35</v>
      </c>
      <c r="C56" s="175" t="s">
        <v>164</v>
      </c>
      <c r="D56" s="175"/>
      <c r="E56" s="175"/>
      <c r="F56" s="175"/>
      <c r="G56" s="175"/>
      <c r="H56" s="175"/>
      <c r="I56" s="175"/>
      <c r="J56" s="175"/>
      <c r="K56" s="175"/>
      <c r="L56" s="175"/>
      <c r="M56" s="175"/>
      <c r="N56" s="175"/>
      <c r="O56" s="175"/>
      <c r="P56" s="175"/>
      <c r="Q56" s="175"/>
      <c r="R56" s="175"/>
      <c r="S56" s="176"/>
    </row>
    <row r="57" spans="2:22" ht="26.5" thickBot="1" x14ac:dyDescent="0.4">
      <c r="B57" s="101" t="s">
        <v>0</v>
      </c>
      <c r="C57" s="102" t="s">
        <v>1</v>
      </c>
      <c r="D57" s="1" t="s">
        <v>2</v>
      </c>
      <c r="E57" s="1" t="s">
        <v>3</v>
      </c>
      <c r="F57" s="2" t="s">
        <v>19</v>
      </c>
      <c r="G57" s="103" t="s">
        <v>4</v>
      </c>
      <c r="H57" s="134" t="s">
        <v>12</v>
      </c>
      <c r="I57" s="116" t="s">
        <v>20</v>
      </c>
      <c r="J57" s="117" t="s">
        <v>13</v>
      </c>
      <c r="K57" s="118" t="s">
        <v>9</v>
      </c>
      <c r="L57" s="119" t="s">
        <v>21</v>
      </c>
      <c r="M57" s="120" t="s">
        <v>22</v>
      </c>
      <c r="N57" s="121" t="s">
        <v>13</v>
      </c>
      <c r="O57" s="122" t="s">
        <v>9</v>
      </c>
      <c r="P57" s="123" t="s">
        <v>14</v>
      </c>
      <c r="Q57" s="124" t="s">
        <v>20</v>
      </c>
      <c r="R57" s="125" t="s">
        <v>13</v>
      </c>
      <c r="S57" s="126" t="s">
        <v>9</v>
      </c>
    </row>
    <row r="58" spans="2:22" ht="26" customHeight="1" x14ac:dyDescent="0.35">
      <c r="B58" s="177" t="s">
        <v>87</v>
      </c>
      <c r="C58" s="179" t="s">
        <v>165</v>
      </c>
      <c r="D58" s="28" t="s">
        <v>66</v>
      </c>
      <c r="E58" s="94" t="s">
        <v>11</v>
      </c>
      <c r="F58" s="25">
        <v>25</v>
      </c>
      <c r="G58" s="26">
        <f>1*1</f>
        <v>1</v>
      </c>
      <c r="H58" s="40">
        <f>+F58*G58</f>
        <v>25</v>
      </c>
      <c r="I58" s="40">
        <f>+H58</f>
        <v>25</v>
      </c>
      <c r="J58" s="40">
        <v>0</v>
      </c>
      <c r="K58" s="40">
        <v>0</v>
      </c>
      <c r="L58" s="41" t="s">
        <v>156</v>
      </c>
      <c r="M58" s="41" t="s">
        <v>156</v>
      </c>
      <c r="N58" s="41" t="s">
        <v>156</v>
      </c>
      <c r="O58" s="41" t="s">
        <v>156</v>
      </c>
      <c r="P58" s="42">
        <f>+H58</f>
        <v>25</v>
      </c>
      <c r="Q58" s="42">
        <f>+I58</f>
        <v>25</v>
      </c>
      <c r="R58" s="42">
        <f>+J58</f>
        <v>0</v>
      </c>
      <c r="S58" s="42">
        <f>+K58</f>
        <v>0</v>
      </c>
    </row>
    <row r="59" spans="2:22" ht="21" customHeight="1" x14ac:dyDescent="0.35">
      <c r="B59" s="178"/>
      <c r="C59" s="180"/>
      <c r="D59" s="181" t="s">
        <v>10</v>
      </c>
      <c r="E59" s="181"/>
      <c r="F59" s="181"/>
      <c r="G59" s="182"/>
      <c r="H59" s="37">
        <f>+H58</f>
        <v>25</v>
      </c>
      <c r="I59" s="37">
        <f t="shared" ref="I59:S59" si="84">+I58</f>
        <v>25</v>
      </c>
      <c r="J59" s="37">
        <f t="shared" si="84"/>
        <v>0</v>
      </c>
      <c r="K59" s="37">
        <f t="shared" si="84"/>
        <v>0</v>
      </c>
      <c r="L59" s="37">
        <v>0</v>
      </c>
      <c r="M59" s="37">
        <v>0</v>
      </c>
      <c r="N59" s="37">
        <v>0</v>
      </c>
      <c r="O59" s="37">
        <v>0</v>
      </c>
      <c r="P59" s="37">
        <f t="shared" si="84"/>
        <v>25</v>
      </c>
      <c r="Q59" s="37">
        <f t="shared" si="84"/>
        <v>25</v>
      </c>
      <c r="R59" s="37">
        <f t="shared" si="84"/>
        <v>0</v>
      </c>
      <c r="S59" s="37">
        <f t="shared" si="84"/>
        <v>0</v>
      </c>
    </row>
    <row r="60" spans="2:22" ht="34.5" customHeight="1" x14ac:dyDescent="0.35">
      <c r="B60" s="45" t="s">
        <v>0</v>
      </c>
      <c r="C60" s="45" t="s">
        <v>1</v>
      </c>
      <c r="D60" s="46" t="s">
        <v>2</v>
      </c>
      <c r="E60" s="46" t="s">
        <v>3</v>
      </c>
      <c r="F60" s="47" t="s">
        <v>19</v>
      </c>
      <c r="G60" s="57" t="s">
        <v>4</v>
      </c>
      <c r="H60" s="61" t="s">
        <v>12</v>
      </c>
      <c r="I60" s="70" t="s">
        <v>20</v>
      </c>
      <c r="J60" s="47" t="s">
        <v>13</v>
      </c>
      <c r="K60" s="71" t="s">
        <v>9</v>
      </c>
      <c r="L60" s="77" t="s">
        <v>21</v>
      </c>
      <c r="M60" s="82" t="s">
        <v>22</v>
      </c>
      <c r="N60" s="48" t="s">
        <v>13</v>
      </c>
      <c r="O60" s="83" t="s">
        <v>9</v>
      </c>
      <c r="P60" s="86" t="s">
        <v>14</v>
      </c>
      <c r="Q60" s="89" t="s">
        <v>20</v>
      </c>
      <c r="R60" s="49" t="s">
        <v>13</v>
      </c>
      <c r="S60" s="90" t="s">
        <v>9</v>
      </c>
    </row>
    <row r="61" spans="2:22" ht="25" customHeight="1" x14ac:dyDescent="0.35">
      <c r="B61" s="183" t="s">
        <v>36</v>
      </c>
      <c r="C61" s="184" t="s">
        <v>166</v>
      </c>
      <c r="D61" s="206" t="s">
        <v>162</v>
      </c>
      <c r="E61" s="207"/>
      <c r="F61" s="207"/>
      <c r="G61" s="208"/>
      <c r="H61" s="59">
        <f>+F61*G61</f>
        <v>0</v>
      </c>
      <c r="I61" s="62">
        <f>+H61</f>
        <v>0</v>
      </c>
      <c r="J61" s="40">
        <v>0</v>
      </c>
      <c r="K61" s="63">
        <v>0</v>
      </c>
      <c r="L61" s="76">
        <f>+H61*2</f>
        <v>0</v>
      </c>
      <c r="M61" s="80">
        <f>+I61*2</f>
        <v>0</v>
      </c>
      <c r="N61" s="41">
        <f>+J61*2</f>
        <v>0</v>
      </c>
      <c r="O61" s="81">
        <f>+K61*2</f>
        <v>0</v>
      </c>
      <c r="P61" s="85">
        <f>+I61+L61</f>
        <v>0</v>
      </c>
      <c r="Q61" s="87">
        <f>+I61+M61</f>
        <v>0</v>
      </c>
      <c r="R61" s="42">
        <f>+J61+N61</f>
        <v>0</v>
      </c>
      <c r="S61" s="88">
        <f>+K61+O61</f>
        <v>0</v>
      </c>
    </row>
    <row r="62" spans="2:22" ht="25.5" customHeight="1" x14ac:dyDescent="0.35">
      <c r="B62" s="183"/>
      <c r="C62" s="184"/>
      <c r="D62" s="170" t="s">
        <v>10</v>
      </c>
      <c r="E62" s="170"/>
      <c r="F62" s="170"/>
      <c r="G62" s="171"/>
      <c r="H62" s="60">
        <f>+H61</f>
        <v>0</v>
      </c>
      <c r="I62" s="60">
        <f t="shared" ref="I62:S62" si="85">+I61</f>
        <v>0</v>
      </c>
      <c r="J62" s="60">
        <f t="shared" si="85"/>
        <v>0</v>
      </c>
      <c r="K62" s="60">
        <f t="shared" si="85"/>
        <v>0</v>
      </c>
      <c r="L62" s="60">
        <f t="shared" si="85"/>
        <v>0</v>
      </c>
      <c r="M62" s="60">
        <f t="shared" si="85"/>
        <v>0</v>
      </c>
      <c r="N62" s="60">
        <f t="shared" si="85"/>
        <v>0</v>
      </c>
      <c r="O62" s="60">
        <f t="shared" si="85"/>
        <v>0</v>
      </c>
      <c r="P62" s="60">
        <f t="shared" si="85"/>
        <v>0</v>
      </c>
      <c r="Q62" s="60">
        <f t="shared" si="85"/>
        <v>0</v>
      </c>
      <c r="R62" s="60">
        <f t="shared" si="85"/>
        <v>0</v>
      </c>
      <c r="S62" s="60">
        <f t="shared" si="85"/>
        <v>0</v>
      </c>
    </row>
    <row r="63" spans="2:22" ht="26" x14ac:dyDescent="0.35">
      <c r="B63" s="45" t="s">
        <v>0</v>
      </c>
      <c r="C63" s="45" t="s">
        <v>1</v>
      </c>
      <c r="D63" s="46" t="s">
        <v>2</v>
      </c>
      <c r="E63" s="46" t="s">
        <v>3</v>
      </c>
      <c r="F63" s="47" t="s">
        <v>19</v>
      </c>
      <c r="G63" s="57" t="s">
        <v>4</v>
      </c>
      <c r="H63" s="61" t="s">
        <v>12</v>
      </c>
      <c r="I63" s="70" t="s">
        <v>20</v>
      </c>
      <c r="J63" s="47" t="s">
        <v>13</v>
      </c>
      <c r="K63" s="71" t="s">
        <v>9</v>
      </c>
      <c r="L63" s="77" t="s">
        <v>21</v>
      </c>
      <c r="M63" s="82" t="s">
        <v>22</v>
      </c>
      <c r="N63" s="48" t="s">
        <v>13</v>
      </c>
      <c r="O63" s="83" t="s">
        <v>9</v>
      </c>
      <c r="P63" s="86" t="s">
        <v>14</v>
      </c>
      <c r="Q63" s="89" t="s">
        <v>20</v>
      </c>
      <c r="R63" s="49" t="s">
        <v>13</v>
      </c>
      <c r="S63" s="90" t="s">
        <v>9</v>
      </c>
    </row>
    <row r="64" spans="2:22" ht="17.5" customHeight="1" x14ac:dyDescent="0.35">
      <c r="B64" s="185" t="s">
        <v>37</v>
      </c>
      <c r="C64" s="169" t="s">
        <v>167</v>
      </c>
      <c r="D64" s="28" t="s">
        <v>5</v>
      </c>
      <c r="E64" s="52" t="s">
        <v>56</v>
      </c>
      <c r="F64" s="8">
        <v>100</v>
      </c>
      <c r="G64" s="17">
        <v>1</v>
      </c>
      <c r="H64" s="115">
        <f>+F64*G64</f>
        <v>100</v>
      </c>
      <c r="I64" s="127">
        <f>+H64</f>
        <v>100</v>
      </c>
      <c r="J64" s="16">
        <v>0</v>
      </c>
      <c r="K64" s="16">
        <v>0</v>
      </c>
      <c r="L64" s="161" t="s">
        <v>156</v>
      </c>
      <c r="M64" s="161" t="s">
        <v>156</v>
      </c>
      <c r="N64" s="161" t="s">
        <v>156</v>
      </c>
      <c r="O64" s="161" t="s">
        <v>156</v>
      </c>
      <c r="P64" s="162">
        <f>+H64</f>
        <v>100</v>
      </c>
      <c r="Q64" s="163">
        <f>+I64</f>
        <v>100</v>
      </c>
      <c r="R64" s="128">
        <f>+J64</f>
        <v>0</v>
      </c>
      <c r="S64" s="128">
        <f>+K64</f>
        <v>0</v>
      </c>
    </row>
    <row r="65" spans="2:19" ht="17.5" customHeight="1" x14ac:dyDescent="0.35">
      <c r="B65" s="185"/>
      <c r="C65" s="169"/>
      <c r="D65" s="28" t="s">
        <v>66</v>
      </c>
      <c r="E65" s="52" t="s">
        <v>11</v>
      </c>
      <c r="F65" s="8">
        <f>525/21</f>
        <v>25</v>
      </c>
      <c r="G65" s="17">
        <f>2*1</f>
        <v>2</v>
      </c>
      <c r="H65" s="115">
        <f t="shared" ref="H65:H68" si="86">+F65*G65</f>
        <v>50</v>
      </c>
      <c r="I65" s="127">
        <f t="shared" ref="I65:I68" si="87">+H65</f>
        <v>50</v>
      </c>
      <c r="J65" s="16">
        <v>0</v>
      </c>
      <c r="K65" s="16">
        <v>0</v>
      </c>
      <c r="L65" s="161" t="s">
        <v>156</v>
      </c>
      <c r="M65" s="161" t="s">
        <v>156</v>
      </c>
      <c r="N65" s="161" t="s">
        <v>156</v>
      </c>
      <c r="O65" s="161" t="s">
        <v>156</v>
      </c>
      <c r="P65" s="162">
        <f t="shared" ref="P65:P68" si="88">+H65</f>
        <v>50</v>
      </c>
      <c r="Q65" s="163">
        <f t="shared" ref="Q65:Q68" si="89">+I65</f>
        <v>50</v>
      </c>
      <c r="R65" s="128">
        <f t="shared" ref="R65:R68" si="90">+J65</f>
        <v>0</v>
      </c>
      <c r="S65" s="128">
        <f t="shared" ref="S65:S68" si="91">+K65</f>
        <v>0</v>
      </c>
    </row>
    <row r="66" spans="2:19" ht="17.5" customHeight="1" x14ac:dyDescent="0.35">
      <c r="B66" s="185"/>
      <c r="C66" s="169"/>
      <c r="D66" s="28" t="s">
        <v>62</v>
      </c>
      <c r="E66" s="52" t="s">
        <v>16</v>
      </c>
      <c r="F66" s="8">
        <v>2</v>
      </c>
      <c r="G66" s="17">
        <f>30+2</f>
        <v>32</v>
      </c>
      <c r="H66" s="115">
        <f t="shared" si="86"/>
        <v>64</v>
      </c>
      <c r="I66" s="127">
        <f t="shared" si="87"/>
        <v>64</v>
      </c>
      <c r="J66" s="16">
        <v>0</v>
      </c>
      <c r="K66" s="16">
        <v>0</v>
      </c>
      <c r="L66" s="161" t="s">
        <v>156</v>
      </c>
      <c r="M66" s="161" t="s">
        <v>156</v>
      </c>
      <c r="N66" s="161" t="s">
        <v>156</v>
      </c>
      <c r="O66" s="161" t="s">
        <v>156</v>
      </c>
      <c r="P66" s="162">
        <f t="shared" si="88"/>
        <v>64</v>
      </c>
      <c r="Q66" s="163">
        <f t="shared" si="89"/>
        <v>64</v>
      </c>
      <c r="R66" s="128">
        <f t="shared" si="90"/>
        <v>0</v>
      </c>
      <c r="S66" s="128">
        <f t="shared" si="91"/>
        <v>0</v>
      </c>
    </row>
    <row r="67" spans="2:19" ht="29" customHeight="1" x14ac:dyDescent="0.35">
      <c r="B67" s="185"/>
      <c r="C67" s="169"/>
      <c r="D67" s="53" t="s">
        <v>168</v>
      </c>
      <c r="E67" s="52" t="s">
        <v>11</v>
      </c>
      <c r="F67" s="8">
        <v>25</v>
      </c>
      <c r="G67" s="17">
        <f>2*3</f>
        <v>6</v>
      </c>
      <c r="H67" s="115">
        <f t="shared" si="86"/>
        <v>150</v>
      </c>
      <c r="I67" s="127">
        <f t="shared" si="87"/>
        <v>150</v>
      </c>
      <c r="J67" s="16">
        <v>0</v>
      </c>
      <c r="K67" s="16">
        <v>0</v>
      </c>
      <c r="L67" s="161" t="s">
        <v>156</v>
      </c>
      <c r="M67" s="161" t="s">
        <v>156</v>
      </c>
      <c r="N67" s="161" t="s">
        <v>156</v>
      </c>
      <c r="O67" s="161" t="s">
        <v>156</v>
      </c>
      <c r="P67" s="162">
        <f t="shared" si="88"/>
        <v>150</v>
      </c>
      <c r="Q67" s="163">
        <f t="shared" si="89"/>
        <v>150</v>
      </c>
      <c r="R67" s="128">
        <f t="shared" si="90"/>
        <v>0</v>
      </c>
      <c r="S67" s="128">
        <f t="shared" si="91"/>
        <v>0</v>
      </c>
    </row>
    <row r="68" spans="2:19" ht="18.5" customHeight="1" x14ac:dyDescent="0.35">
      <c r="B68" s="185"/>
      <c r="C68" s="169"/>
      <c r="D68" s="53" t="s">
        <v>169</v>
      </c>
      <c r="E68" s="52" t="s">
        <v>170</v>
      </c>
      <c r="F68" s="8">
        <v>3</v>
      </c>
      <c r="G68" s="17">
        <v>30</v>
      </c>
      <c r="H68" s="115">
        <f t="shared" si="86"/>
        <v>90</v>
      </c>
      <c r="I68" s="127">
        <f t="shared" si="87"/>
        <v>90</v>
      </c>
      <c r="J68" s="16">
        <v>0</v>
      </c>
      <c r="K68" s="16">
        <v>0</v>
      </c>
      <c r="L68" s="161" t="s">
        <v>156</v>
      </c>
      <c r="M68" s="161" t="s">
        <v>156</v>
      </c>
      <c r="N68" s="161" t="s">
        <v>156</v>
      </c>
      <c r="O68" s="161" t="s">
        <v>156</v>
      </c>
      <c r="P68" s="162">
        <f t="shared" si="88"/>
        <v>90</v>
      </c>
      <c r="Q68" s="163">
        <f t="shared" si="89"/>
        <v>90</v>
      </c>
      <c r="R68" s="128">
        <f t="shared" si="90"/>
        <v>0</v>
      </c>
      <c r="S68" s="128">
        <f t="shared" si="91"/>
        <v>0</v>
      </c>
    </row>
    <row r="69" spans="2:19" ht="24" customHeight="1" x14ac:dyDescent="0.35">
      <c r="B69" s="185"/>
      <c r="C69" s="169"/>
      <c r="D69" s="170" t="s">
        <v>10</v>
      </c>
      <c r="E69" s="170"/>
      <c r="F69" s="170"/>
      <c r="G69" s="171"/>
      <c r="H69" s="60">
        <f>+H64+H65+H66+H67+H68</f>
        <v>454</v>
      </c>
      <c r="I69" s="60">
        <f t="shared" ref="I69:K69" si="92">+I64+I65+I66+I67+I68</f>
        <v>454</v>
      </c>
      <c r="J69" s="60">
        <f t="shared" si="92"/>
        <v>0</v>
      </c>
      <c r="K69" s="60">
        <f t="shared" si="92"/>
        <v>0</v>
      </c>
      <c r="L69" s="60">
        <v>0</v>
      </c>
      <c r="M69" s="60">
        <v>0</v>
      </c>
      <c r="N69" s="60">
        <v>0</v>
      </c>
      <c r="O69" s="60">
        <v>0</v>
      </c>
      <c r="P69" s="60">
        <f>+P64+P65+P66+P67+P68</f>
        <v>454</v>
      </c>
      <c r="Q69" s="60">
        <f t="shared" ref="Q69:S69" si="93">+Q64+Q65+Q66+Q67+Q68</f>
        <v>454</v>
      </c>
      <c r="R69" s="60">
        <f t="shared" si="93"/>
        <v>0</v>
      </c>
      <c r="S69" s="60">
        <f t="shared" si="93"/>
        <v>0</v>
      </c>
    </row>
    <row r="70" spans="2:19" ht="26" x14ac:dyDescent="0.35">
      <c r="B70" s="45" t="s">
        <v>0</v>
      </c>
      <c r="C70" s="45" t="s">
        <v>1</v>
      </c>
      <c r="D70" s="46" t="s">
        <v>2</v>
      </c>
      <c r="E70" s="46" t="s">
        <v>3</v>
      </c>
      <c r="F70" s="47" t="s">
        <v>19</v>
      </c>
      <c r="G70" s="57" t="s">
        <v>4</v>
      </c>
      <c r="H70" s="61" t="s">
        <v>12</v>
      </c>
      <c r="I70" s="70" t="s">
        <v>20</v>
      </c>
      <c r="J70" s="47" t="s">
        <v>13</v>
      </c>
      <c r="K70" s="71" t="s">
        <v>9</v>
      </c>
      <c r="L70" s="77" t="s">
        <v>21</v>
      </c>
      <c r="M70" s="82" t="s">
        <v>22</v>
      </c>
      <c r="N70" s="48" t="s">
        <v>13</v>
      </c>
      <c r="O70" s="83" t="s">
        <v>9</v>
      </c>
      <c r="P70" s="86" t="s">
        <v>14</v>
      </c>
      <c r="Q70" s="89" t="s">
        <v>20</v>
      </c>
      <c r="R70" s="49" t="s">
        <v>13</v>
      </c>
      <c r="S70" s="90" t="s">
        <v>9</v>
      </c>
    </row>
    <row r="71" spans="2:19" ht="22.5" customHeight="1" x14ac:dyDescent="0.35">
      <c r="B71" s="185" t="s">
        <v>172</v>
      </c>
      <c r="C71" s="169" t="s">
        <v>171</v>
      </c>
      <c r="D71" s="137" t="s">
        <v>61</v>
      </c>
      <c r="E71" s="138" t="s">
        <v>56</v>
      </c>
      <c r="F71" s="25">
        <v>100</v>
      </c>
      <c r="G71" s="26">
        <f>1*30</f>
        <v>30</v>
      </c>
      <c r="H71" s="209">
        <f>+F71*G71</f>
        <v>3000</v>
      </c>
      <c r="I71" s="40">
        <f>+H71</f>
        <v>3000</v>
      </c>
      <c r="J71" s="40">
        <v>0</v>
      </c>
      <c r="K71" s="40">
        <v>0</v>
      </c>
      <c r="L71" s="41">
        <f>+H71*2</f>
        <v>6000</v>
      </c>
      <c r="M71" s="41">
        <f>+I71*2</f>
        <v>6000</v>
      </c>
      <c r="N71" s="41">
        <f>+J71*2</f>
        <v>0</v>
      </c>
      <c r="O71" s="41">
        <f>+K71*2</f>
        <v>0</v>
      </c>
      <c r="P71" s="42">
        <f>+H71+L71</f>
        <v>9000</v>
      </c>
      <c r="Q71" s="42">
        <f>+I71+M71</f>
        <v>9000</v>
      </c>
      <c r="R71" s="42">
        <f>+J71+N71</f>
        <v>0</v>
      </c>
      <c r="S71" s="42">
        <f>+K71+O71</f>
        <v>0</v>
      </c>
    </row>
    <row r="72" spans="2:19" ht="22.5" customHeight="1" x14ac:dyDescent="0.35">
      <c r="B72" s="185"/>
      <c r="C72" s="169"/>
      <c r="D72" s="137" t="s">
        <v>173</v>
      </c>
      <c r="E72" s="138" t="s">
        <v>11</v>
      </c>
      <c r="F72" s="25">
        <v>25</v>
      </c>
      <c r="G72" s="26">
        <f>1*1*30</f>
        <v>30</v>
      </c>
      <c r="H72" s="209">
        <f>+F72*G72</f>
        <v>750</v>
      </c>
      <c r="I72" s="40">
        <f>+H72</f>
        <v>750</v>
      </c>
      <c r="J72" s="40">
        <v>0</v>
      </c>
      <c r="K72" s="40">
        <v>0</v>
      </c>
      <c r="L72" s="41">
        <f>+H72*2</f>
        <v>1500</v>
      </c>
      <c r="M72" s="41">
        <f>+I72*2</f>
        <v>1500</v>
      </c>
      <c r="N72" s="41">
        <f>+J72*2</f>
        <v>0</v>
      </c>
      <c r="O72" s="41">
        <f>+K72*2</f>
        <v>0</v>
      </c>
      <c r="P72" s="42">
        <f>+H72+L72</f>
        <v>2250</v>
      </c>
      <c r="Q72" s="42">
        <f>+I72+M72</f>
        <v>2250</v>
      </c>
      <c r="R72" s="42">
        <f>+J72+N72</f>
        <v>0</v>
      </c>
      <c r="S72" s="42">
        <f>+K72+O72</f>
        <v>0</v>
      </c>
    </row>
    <row r="73" spans="2:19" ht="26" customHeight="1" x14ac:dyDescent="0.35">
      <c r="B73" s="185"/>
      <c r="C73" s="169"/>
      <c r="D73" s="170" t="s">
        <v>10</v>
      </c>
      <c r="E73" s="170"/>
      <c r="F73" s="170"/>
      <c r="G73" s="171"/>
      <c r="H73" s="37">
        <f>+H71+H72</f>
        <v>3750</v>
      </c>
      <c r="I73" s="37">
        <f t="shared" ref="I73:S73" si="94">+I71+I72</f>
        <v>3750</v>
      </c>
      <c r="J73" s="37">
        <f t="shared" si="94"/>
        <v>0</v>
      </c>
      <c r="K73" s="37">
        <f t="shared" si="94"/>
        <v>0</v>
      </c>
      <c r="L73" s="37">
        <f t="shared" si="94"/>
        <v>7500</v>
      </c>
      <c r="M73" s="37">
        <f t="shared" si="94"/>
        <v>7500</v>
      </c>
      <c r="N73" s="37">
        <f t="shared" si="94"/>
        <v>0</v>
      </c>
      <c r="O73" s="37">
        <f t="shared" si="94"/>
        <v>0</v>
      </c>
      <c r="P73" s="37">
        <f t="shared" si="94"/>
        <v>11250</v>
      </c>
      <c r="Q73" s="37">
        <f t="shared" si="94"/>
        <v>11250</v>
      </c>
      <c r="R73" s="37">
        <f t="shared" si="94"/>
        <v>0</v>
      </c>
      <c r="S73" s="37">
        <f t="shared" si="94"/>
        <v>0</v>
      </c>
    </row>
    <row r="74" spans="2:19" ht="37" customHeight="1" x14ac:dyDescent="0.35">
      <c r="B74" s="45" t="s">
        <v>0</v>
      </c>
      <c r="C74" s="45" t="s">
        <v>1</v>
      </c>
      <c r="D74" s="46" t="s">
        <v>2</v>
      </c>
      <c r="E74" s="46" t="s">
        <v>3</v>
      </c>
      <c r="F74" s="47" t="s">
        <v>19</v>
      </c>
      <c r="G74" s="57" t="s">
        <v>4</v>
      </c>
      <c r="H74" s="61" t="s">
        <v>12</v>
      </c>
      <c r="I74" s="70" t="s">
        <v>20</v>
      </c>
      <c r="J74" s="47" t="s">
        <v>13</v>
      </c>
      <c r="K74" s="71" t="s">
        <v>9</v>
      </c>
      <c r="L74" s="77" t="s">
        <v>21</v>
      </c>
      <c r="M74" s="82" t="s">
        <v>22</v>
      </c>
      <c r="N74" s="48" t="s">
        <v>13</v>
      </c>
      <c r="O74" s="83" t="s">
        <v>9</v>
      </c>
      <c r="P74" s="86" t="s">
        <v>14</v>
      </c>
      <c r="Q74" s="89" t="s">
        <v>20</v>
      </c>
      <c r="R74" s="49" t="s">
        <v>13</v>
      </c>
      <c r="S74" s="90" t="s">
        <v>9</v>
      </c>
    </row>
    <row r="75" spans="2:19" ht="32" customHeight="1" x14ac:dyDescent="0.35">
      <c r="B75" s="185" t="s">
        <v>38</v>
      </c>
      <c r="C75" s="169" t="s">
        <v>89</v>
      </c>
      <c r="D75" s="137" t="s">
        <v>66</v>
      </c>
      <c r="E75" s="138" t="s">
        <v>11</v>
      </c>
      <c r="F75" s="25">
        <v>25</v>
      </c>
      <c r="G75" s="26">
        <f>2*3*4</f>
        <v>24</v>
      </c>
      <c r="H75" s="27">
        <f>+F75*G75</f>
        <v>600</v>
      </c>
      <c r="I75" s="95">
        <f>+H75</f>
        <v>600</v>
      </c>
      <c r="J75" s="6">
        <v>0</v>
      </c>
      <c r="K75" s="96">
        <v>0</v>
      </c>
      <c r="L75" s="97">
        <f>+H75*2</f>
        <v>1200</v>
      </c>
      <c r="M75" s="98">
        <f>+I75*2</f>
        <v>1200</v>
      </c>
      <c r="N75" s="4">
        <f>+J75*2</f>
        <v>0</v>
      </c>
      <c r="O75" s="5">
        <f>+K75*2</f>
        <v>0</v>
      </c>
      <c r="P75" s="99">
        <f>+H75+L75</f>
        <v>1800</v>
      </c>
      <c r="Q75" s="100">
        <f>+I75+M75</f>
        <v>1800</v>
      </c>
      <c r="R75" s="13">
        <f>+J75+N75</f>
        <v>0</v>
      </c>
      <c r="S75" s="14">
        <f>+K75+O75</f>
        <v>0</v>
      </c>
    </row>
    <row r="76" spans="2:19" ht="30.5" customHeight="1" thickBot="1" x14ac:dyDescent="0.4">
      <c r="B76" s="185"/>
      <c r="C76" s="169"/>
      <c r="D76" s="170" t="s">
        <v>10</v>
      </c>
      <c r="E76" s="170"/>
      <c r="F76" s="170"/>
      <c r="G76" s="171"/>
      <c r="H76" s="37">
        <f>+H75</f>
        <v>600</v>
      </c>
      <c r="I76" s="37">
        <f t="shared" ref="I76" si="95">+I75</f>
        <v>600</v>
      </c>
      <c r="J76" s="37">
        <f t="shared" ref="J76" si="96">+J75</f>
        <v>0</v>
      </c>
      <c r="K76" s="37">
        <f t="shared" ref="K76" si="97">+K75</f>
        <v>0</v>
      </c>
      <c r="L76" s="37">
        <f t="shared" ref="L76" si="98">+L75</f>
        <v>1200</v>
      </c>
      <c r="M76" s="37">
        <f t="shared" ref="M76" si="99">+M75</f>
        <v>1200</v>
      </c>
      <c r="N76" s="37">
        <f t="shared" ref="N76" si="100">+N75</f>
        <v>0</v>
      </c>
      <c r="O76" s="37">
        <f t="shared" ref="O76" si="101">+O75</f>
        <v>0</v>
      </c>
      <c r="P76" s="37">
        <f t="shared" ref="P76" si="102">+P75</f>
        <v>1800</v>
      </c>
      <c r="Q76" s="37">
        <f t="shared" ref="Q76" si="103">+Q75</f>
        <v>1800</v>
      </c>
      <c r="R76" s="37">
        <f t="shared" ref="R76" si="104">+R75</f>
        <v>0</v>
      </c>
      <c r="S76" s="37">
        <f t="shared" ref="S76" si="105">+S75</f>
        <v>0</v>
      </c>
    </row>
    <row r="77" spans="2:19" ht="30" customHeight="1" thickBot="1" x14ac:dyDescent="0.4">
      <c r="B77" s="188" t="s">
        <v>65</v>
      </c>
      <c r="C77" s="189"/>
      <c r="D77" s="189"/>
      <c r="E77" s="189"/>
      <c r="F77" s="189"/>
      <c r="G77" s="190"/>
      <c r="H77" s="10">
        <f>+H76+H73+H69+H62+H59</f>
        <v>4829</v>
      </c>
      <c r="I77" s="10">
        <f t="shared" ref="I77:S77" si="106">+I76+I73+I69+I62+I59</f>
        <v>4829</v>
      </c>
      <c r="J77" s="10">
        <f t="shared" si="106"/>
        <v>0</v>
      </c>
      <c r="K77" s="10">
        <f t="shared" si="106"/>
        <v>0</v>
      </c>
      <c r="L77" s="10">
        <f t="shared" si="106"/>
        <v>8700</v>
      </c>
      <c r="M77" s="10">
        <f t="shared" si="106"/>
        <v>8700</v>
      </c>
      <c r="N77" s="10">
        <f t="shared" si="106"/>
        <v>0</v>
      </c>
      <c r="O77" s="10">
        <f t="shared" si="106"/>
        <v>0</v>
      </c>
      <c r="P77" s="10">
        <f t="shared" si="106"/>
        <v>13529</v>
      </c>
      <c r="Q77" s="10">
        <f t="shared" si="106"/>
        <v>13529</v>
      </c>
      <c r="R77" s="10">
        <f t="shared" si="106"/>
        <v>0</v>
      </c>
      <c r="S77" s="10">
        <f t="shared" si="106"/>
        <v>0</v>
      </c>
    </row>
    <row r="78" spans="2:19" ht="38.25" customHeight="1" thickBot="1" x14ac:dyDescent="0.4">
      <c r="B78" s="186" t="s">
        <v>49</v>
      </c>
      <c r="C78" s="187"/>
      <c r="D78" s="187"/>
      <c r="E78" s="187"/>
      <c r="F78" s="187"/>
      <c r="G78" s="187"/>
      <c r="H78" s="21">
        <f>+H77+H55</f>
        <v>201204</v>
      </c>
      <c r="I78" s="21">
        <f t="shared" ref="I78:S78" si="107">+I77+I55</f>
        <v>145407</v>
      </c>
      <c r="J78" s="21">
        <f t="shared" si="107"/>
        <v>54597</v>
      </c>
      <c r="K78" s="21">
        <f t="shared" si="107"/>
        <v>1200</v>
      </c>
      <c r="L78" s="21">
        <f t="shared" si="107"/>
        <v>457842</v>
      </c>
      <c r="M78" s="21">
        <f t="shared" si="107"/>
        <v>329106</v>
      </c>
      <c r="N78" s="21">
        <f t="shared" si="107"/>
        <v>126336</v>
      </c>
      <c r="O78" s="21">
        <f t="shared" si="107"/>
        <v>2400</v>
      </c>
      <c r="P78" s="21">
        <f t="shared" si="107"/>
        <v>659046</v>
      </c>
      <c r="Q78" s="21">
        <f t="shared" si="107"/>
        <v>474513</v>
      </c>
      <c r="R78" s="21">
        <f t="shared" si="107"/>
        <v>180933</v>
      </c>
      <c r="S78" s="21">
        <f t="shared" si="107"/>
        <v>3600</v>
      </c>
    </row>
  </sheetData>
  <mergeCells count="64">
    <mergeCell ref="B53:B54"/>
    <mergeCell ref="C53:C54"/>
    <mergeCell ref="D53:G53"/>
    <mergeCell ref="D54:G54"/>
    <mergeCell ref="D61:G61"/>
    <mergeCell ref="B47:B48"/>
    <mergeCell ref="C47:C48"/>
    <mergeCell ref="D48:G48"/>
    <mergeCell ref="B50:B51"/>
    <mergeCell ref="C50:C51"/>
    <mergeCell ref="D51:G51"/>
    <mergeCell ref="D50:G50"/>
    <mergeCell ref="B44:B45"/>
    <mergeCell ref="C44:C45"/>
    <mergeCell ref="D45:G45"/>
    <mergeCell ref="B37:B42"/>
    <mergeCell ref="C37:C42"/>
    <mergeCell ref="D42:G42"/>
    <mergeCell ref="B29:B30"/>
    <mergeCell ref="C29:C30"/>
    <mergeCell ref="D30:G30"/>
    <mergeCell ref="B32:B35"/>
    <mergeCell ref="C32:C35"/>
    <mergeCell ref="D35:G35"/>
    <mergeCell ref="V22:Y22"/>
    <mergeCell ref="B9:B10"/>
    <mergeCell ref="C9:C10"/>
    <mergeCell ref="D10:G10"/>
    <mergeCell ref="B12:B13"/>
    <mergeCell ref="C12:C13"/>
    <mergeCell ref="D13:G13"/>
    <mergeCell ref="B26:B27"/>
    <mergeCell ref="C26:C27"/>
    <mergeCell ref="D27:G27"/>
    <mergeCell ref="C3:S3"/>
    <mergeCell ref="C4:S4"/>
    <mergeCell ref="B6:B7"/>
    <mergeCell ref="C6:C7"/>
    <mergeCell ref="D7:G7"/>
    <mergeCell ref="B15:B18"/>
    <mergeCell ref="C15:C18"/>
    <mergeCell ref="D18:G18"/>
    <mergeCell ref="B20:B24"/>
    <mergeCell ref="C20:C24"/>
    <mergeCell ref="D24:G24"/>
    <mergeCell ref="B78:G78"/>
    <mergeCell ref="B64:B69"/>
    <mergeCell ref="C64:C69"/>
    <mergeCell ref="D69:G69"/>
    <mergeCell ref="B71:B73"/>
    <mergeCell ref="C71:C73"/>
    <mergeCell ref="D73:G73"/>
    <mergeCell ref="B75:B76"/>
    <mergeCell ref="C75:C76"/>
    <mergeCell ref="D76:G76"/>
    <mergeCell ref="B77:G77"/>
    <mergeCell ref="B55:G55"/>
    <mergeCell ref="C56:S56"/>
    <mergeCell ref="B58:B59"/>
    <mergeCell ref="C58:C59"/>
    <mergeCell ref="D59:G59"/>
    <mergeCell ref="B61:B62"/>
    <mergeCell ref="C61:C62"/>
    <mergeCell ref="D62:G62"/>
  </mergeCell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6594D-83F0-4AC6-BE6D-AF8E23D883E9}">
  <dimension ref="B2:AK73"/>
  <sheetViews>
    <sheetView topLeftCell="A64" zoomScale="60" zoomScaleNormal="60" workbookViewId="0">
      <selection activeCell="U70" sqref="U70"/>
    </sheetView>
  </sheetViews>
  <sheetFormatPr defaultRowHeight="14.5" x14ac:dyDescent="0.35"/>
  <cols>
    <col min="1" max="1" width="4.453125" customWidth="1"/>
    <col min="2" max="2" width="12.453125" customWidth="1"/>
    <col min="3" max="3" width="41.1796875" customWidth="1"/>
    <col min="4" max="4" width="19.453125" customWidth="1"/>
    <col min="5" max="5" width="14.26953125" customWidth="1"/>
    <col min="6" max="6" width="12.81640625" customWidth="1"/>
    <col min="7" max="7" width="14" customWidth="1"/>
    <col min="8" max="8" width="12.7265625" customWidth="1"/>
    <col min="9" max="9" width="10.1796875" customWidth="1"/>
    <col min="10" max="10" width="14.1796875" customWidth="1"/>
    <col min="11" max="11" width="11.453125" customWidth="1"/>
    <col min="12" max="12" width="17.54296875" customWidth="1"/>
    <col min="13" max="13" width="10.1796875" customWidth="1"/>
    <col min="14" max="14" width="14.1796875" customWidth="1"/>
    <col min="15" max="15" width="10.26953125" customWidth="1"/>
    <col min="16" max="16" width="13.453125" customWidth="1"/>
    <col min="17" max="17" width="11" customWidth="1"/>
    <col min="18" max="18" width="13.7265625" customWidth="1"/>
    <col min="19" max="19" width="11.1796875" customWidth="1"/>
    <col min="20" max="20" width="8.7265625" customWidth="1"/>
    <col min="21" max="21" width="11.54296875" customWidth="1"/>
    <col min="22" max="22" width="13.26953125" customWidth="1"/>
    <col min="23" max="1028" width="8.7265625" customWidth="1"/>
  </cols>
  <sheetData>
    <row r="2" spans="2:22" ht="15" thickBot="1" x14ac:dyDescent="0.4"/>
    <row r="3" spans="2:22" ht="48.75" customHeight="1" thickBot="1" x14ac:dyDescent="0.4">
      <c r="B3" s="91" t="s">
        <v>17</v>
      </c>
      <c r="C3" s="193" t="s">
        <v>90</v>
      </c>
      <c r="D3" s="193"/>
      <c r="E3" s="193"/>
      <c r="F3" s="193"/>
      <c r="G3" s="193"/>
      <c r="H3" s="193"/>
      <c r="I3" s="193"/>
      <c r="J3" s="193"/>
      <c r="K3" s="193"/>
      <c r="L3" s="193"/>
      <c r="M3" s="193"/>
      <c r="N3" s="193"/>
      <c r="O3" s="193"/>
      <c r="P3" s="193"/>
      <c r="Q3" s="193"/>
      <c r="R3" s="193"/>
      <c r="S3" s="194"/>
    </row>
    <row r="4" spans="2:22" ht="50.25" customHeight="1" thickBot="1" x14ac:dyDescent="0.4">
      <c r="B4" s="92" t="s">
        <v>39</v>
      </c>
      <c r="C4" s="175" t="s">
        <v>91</v>
      </c>
      <c r="D4" s="175"/>
      <c r="E4" s="175"/>
      <c r="F4" s="175"/>
      <c r="G4" s="175"/>
      <c r="H4" s="175"/>
      <c r="I4" s="175"/>
      <c r="J4" s="175"/>
      <c r="K4" s="175"/>
      <c r="L4" s="175"/>
      <c r="M4" s="175"/>
      <c r="N4" s="175"/>
      <c r="O4" s="175"/>
      <c r="P4" s="175"/>
      <c r="Q4" s="175"/>
      <c r="R4" s="175"/>
      <c r="S4" s="176"/>
    </row>
    <row r="5" spans="2:22" ht="38.25" customHeight="1" thickBot="1" x14ac:dyDescent="0.4">
      <c r="B5" s="101" t="s">
        <v>0</v>
      </c>
      <c r="C5" s="102" t="s">
        <v>1</v>
      </c>
      <c r="D5" s="1" t="s">
        <v>2</v>
      </c>
      <c r="E5" s="1" t="s">
        <v>3</v>
      </c>
      <c r="F5" s="2" t="s">
        <v>19</v>
      </c>
      <c r="G5" s="103" t="s">
        <v>4</v>
      </c>
      <c r="H5" s="134" t="s">
        <v>12</v>
      </c>
      <c r="I5" s="116" t="s">
        <v>20</v>
      </c>
      <c r="J5" s="117" t="s">
        <v>13</v>
      </c>
      <c r="K5" s="118" t="s">
        <v>9</v>
      </c>
      <c r="L5" s="119" t="s">
        <v>21</v>
      </c>
      <c r="M5" s="120" t="s">
        <v>22</v>
      </c>
      <c r="N5" s="121" t="s">
        <v>13</v>
      </c>
      <c r="O5" s="122" t="s">
        <v>9</v>
      </c>
      <c r="P5" s="123" t="s">
        <v>14</v>
      </c>
      <c r="Q5" s="124" t="s">
        <v>20</v>
      </c>
      <c r="R5" s="125" t="s">
        <v>13</v>
      </c>
      <c r="S5" s="126" t="s">
        <v>9</v>
      </c>
    </row>
    <row r="6" spans="2:22" ht="20.25" customHeight="1" x14ac:dyDescent="0.35">
      <c r="B6" s="177" t="s">
        <v>40</v>
      </c>
      <c r="C6" s="179" t="s">
        <v>92</v>
      </c>
      <c r="D6" s="137" t="s">
        <v>61</v>
      </c>
      <c r="E6" s="138" t="s">
        <v>56</v>
      </c>
      <c r="F6" s="25">
        <v>100</v>
      </c>
      <c r="G6" s="26">
        <f>1*2</f>
        <v>2</v>
      </c>
      <c r="H6" s="40">
        <f>+F6*G6</f>
        <v>200</v>
      </c>
      <c r="I6" s="40">
        <f>+H6</f>
        <v>200</v>
      </c>
      <c r="J6" s="40">
        <v>0</v>
      </c>
      <c r="K6" s="40">
        <v>0</v>
      </c>
      <c r="L6" s="41">
        <f>+H6*2</f>
        <v>400</v>
      </c>
      <c r="M6" s="41">
        <f>+I6*2</f>
        <v>400</v>
      </c>
      <c r="N6" s="41">
        <f>+J6*2</f>
        <v>0</v>
      </c>
      <c r="O6" s="41">
        <f>+K6*2</f>
        <v>0</v>
      </c>
      <c r="P6" s="42">
        <f>+H6+L6</f>
        <v>600</v>
      </c>
      <c r="Q6" s="42">
        <f>+I6+M6</f>
        <v>600</v>
      </c>
      <c r="R6" s="42">
        <f>+J6+N6</f>
        <v>0</v>
      </c>
      <c r="S6" s="42">
        <f>+K6+O6</f>
        <v>0</v>
      </c>
    </row>
    <row r="7" spans="2:22" ht="20.25" customHeight="1" x14ac:dyDescent="0.35">
      <c r="B7" s="177"/>
      <c r="C7" s="179"/>
      <c r="D7" s="137" t="s">
        <v>66</v>
      </c>
      <c r="E7" s="138" t="s">
        <v>11</v>
      </c>
      <c r="F7" s="25">
        <v>25</v>
      </c>
      <c r="G7" s="26">
        <f>+(2*1)*2</f>
        <v>4</v>
      </c>
      <c r="H7" s="40">
        <f t="shared" ref="H7:H9" si="0">+F7*G7</f>
        <v>100</v>
      </c>
      <c r="I7" s="40">
        <f t="shared" ref="I7:I9" si="1">+H7</f>
        <v>100</v>
      </c>
      <c r="J7" s="40">
        <v>0</v>
      </c>
      <c r="K7" s="40">
        <v>0</v>
      </c>
      <c r="L7" s="41">
        <f t="shared" ref="L7:L9" si="2">+H7*2</f>
        <v>200</v>
      </c>
      <c r="M7" s="41">
        <f t="shared" ref="M7:M9" si="3">+I7*2</f>
        <v>200</v>
      </c>
      <c r="N7" s="41">
        <f t="shared" ref="N7:N9" si="4">+J7*2</f>
        <v>0</v>
      </c>
      <c r="O7" s="41">
        <f t="shared" ref="O7:O9" si="5">+K7*2</f>
        <v>0</v>
      </c>
      <c r="P7" s="42">
        <f t="shared" ref="P7:P9" si="6">+H7+L7</f>
        <v>300</v>
      </c>
      <c r="Q7" s="42">
        <f t="shared" ref="Q7:Q9" si="7">+I7+M7</f>
        <v>300</v>
      </c>
      <c r="R7" s="42">
        <f t="shared" ref="R7:R9" si="8">+J7+N7</f>
        <v>0</v>
      </c>
      <c r="S7" s="42">
        <f t="shared" ref="S7:S9" si="9">+K7+O7</f>
        <v>0</v>
      </c>
    </row>
    <row r="8" spans="2:22" ht="20.25" customHeight="1" x14ac:dyDescent="0.35">
      <c r="B8" s="177"/>
      <c r="C8" s="179"/>
      <c r="D8" s="137" t="s">
        <v>76</v>
      </c>
      <c r="E8" s="138" t="s">
        <v>16</v>
      </c>
      <c r="F8" s="25">
        <v>2</v>
      </c>
      <c r="G8" s="26">
        <f>+(1*10+2)*2</f>
        <v>24</v>
      </c>
      <c r="H8" s="40">
        <f t="shared" si="0"/>
        <v>48</v>
      </c>
      <c r="I8" s="40">
        <f t="shared" si="1"/>
        <v>48</v>
      </c>
      <c r="J8" s="40">
        <v>0</v>
      </c>
      <c r="K8" s="40">
        <v>0</v>
      </c>
      <c r="L8" s="41">
        <f t="shared" si="2"/>
        <v>96</v>
      </c>
      <c r="M8" s="41">
        <f t="shared" si="3"/>
        <v>96</v>
      </c>
      <c r="N8" s="41">
        <f t="shared" si="4"/>
        <v>0</v>
      </c>
      <c r="O8" s="41">
        <f t="shared" si="5"/>
        <v>0</v>
      </c>
      <c r="P8" s="42">
        <f t="shared" si="6"/>
        <v>144</v>
      </c>
      <c r="Q8" s="42">
        <f t="shared" si="7"/>
        <v>144</v>
      </c>
      <c r="R8" s="42">
        <f t="shared" si="8"/>
        <v>0</v>
      </c>
      <c r="S8" s="42">
        <f t="shared" si="9"/>
        <v>0</v>
      </c>
    </row>
    <row r="9" spans="2:22" ht="20.25" customHeight="1" x14ac:dyDescent="0.35">
      <c r="B9" s="177"/>
      <c r="C9" s="179"/>
      <c r="D9" s="137" t="s">
        <v>32</v>
      </c>
      <c r="E9" s="138" t="s">
        <v>174</v>
      </c>
      <c r="F9" s="25">
        <v>2</v>
      </c>
      <c r="G9" s="26">
        <f>1*2*2</f>
        <v>4</v>
      </c>
      <c r="H9" s="40">
        <f t="shared" si="0"/>
        <v>8</v>
      </c>
      <c r="I9" s="40">
        <f t="shared" si="1"/>
        <v>8</v>
      </c>
      <c r="J9" s="40">
        <v>0</v>
      </c>
      <c r="K9" s="40">
        <v>0</v>
      </c>
      <c r="L9" s="41">
        <f t="shared" si="2"/>
        <v>16</v>
      </c>
      <c r="M9" s="41">
        <f t="shared" si="3"/>
        <v>16</v>
      </c>
      <c r="N9" s="41">
        <f t="shared" si="4"/>
        <v>0</v>
      </c>
      <c r="O9" s="41">
        <f t="shared" si="5"/>
        <v>0</v>
      </c>
      <c r="P9" s="42">
        <f t="shared" si="6"/>
        <v>24</v>
      </c>
      <c r="Q9" s="42">
        <f t="shared" si="7"/>
        <v>24</v>
      </c>
      <c r="R9" s="42">
        <f t="shared" si="8"/>
        <v>0</v>
      </c>
      <c r="S9" s="42">
        <f t="shared" si="9"/>
        <v>0</v>
      </c>
    </row>
    <row r="10" spans="2:22" ht="18.75" customHeight="1" x14ac:dyDescent="0.35">
      <c r="B10" s="178"/>
      <c r="C10" s="180"/>
      <c r="D10" s="170" t="s">
        <v>10</v>
      </c>
      <c r="E10" s="170"/>
      <c r="F10" s="170"/>
      <c r="G10" s="171"/>
      <c r="H10" s="60">
        <f>+H6+H7+H8+H9</f>
        <v>356</v>
      </c>
      <c r="I10" s="60">
        <f t="shared" ref="I10:S10" si="10">+I6+I7+I8+I9</f>
        <v>356</v>
      </c>
      <c r="J10" s="60">
        <f t="shared" si="10"/>
        <v>0</v>
      </c>
      <c r="K10" s="60">
        <f t="shared" si="10"/>
        <v>0</v>
      </c>
      <c r="L10" s="60">
        <f t="shared" si="10"/>
        <v>712</v>
      </c>
      <c r="M10" s="60">
        <f t="shared" si="10"/>
        <v>712</v>
      </c>
      <c r="N10" s="60">
        <f t="shared" si="10"/>
        <v>0</v>
      </c>
      <c r="O10" s="60">
        <f t="shared" si="10"/>
        <v>0</v>
      </c>
      <c r="P10" s="60">
        <f t="shared" si="10"/>
        <v>1068</v>
      </c>
      <c r="Q10" s="60">
        <f t="shared" si="10"/>
        <v>1068</v>
      </c>
      <c r="R10" s="60">
        <f t="shared" si="10"/>
        <v>0</v>
      </c>
      <c r="S10" s="60">
        <f t="shared" si="10"/>
        <v>0</v>
      </c>
    </row>
    <row r="11" spans="2:22" ht="42" customHeight="1" x14ac:dyDescent="0.35">
      <c r="B11" s="45" t="s">
        <v>0</v>
      </c>
      <c r="C11" s="45" t="s">
        <v>1</v>
      </c>
      <c r="D11" s="46" t="s">
        <v>2</v>
      </c>
      <c r="E11" s="46" t="s">
        <v>3</v>
      </c>
      <c r="F11" s="47" t="s">
        <v>19</v>
      </c>
      <c r="G11" s="57" t="s">
        <v>4</v>
      </c>
      <c r="H11" s="61" t="s">
        <v>12</v>
      </c>
      <c r="I11" s="70" t="s">
        <v>20</v>
      </c>
      <c r="J11" s="47" t="s">
        <v>13</v>
      </c>
      <c r="K11" s="71" t="s">
        <v>9</v>
      </c>
      <c r="L11" s="77" t="s">
        <v>21</v>
      </c>
      <c r="M11" s="82" t="s">
        <v>22</v>
      </c>
      <c r="N11" s="48" t="s">
        <v>13</v>
      </c>
      <c r="O11" s="83" t="s">
        <v>9</v>
      </c>
      <c r="P11" s="86" t="s">
        <v>14</v>
      </c>
      <c r="Q11" s="89" t="s">
        <v>20</v>
      </c>
      <c r="R11" s="49" t="s">
        <v>13</v>
      </c>
      <c r="S11" s="90" t="s">
        <v>9</v>
      </c>
    </row>
    <row r="12" spans="2:22" ht="29" customHeight="1" x14ac:dyDescent="0.35">
      <c r="B12" s="183" t="s">
        <v>93</v>
      </c>
      <c r="C12" s="184" t="s">
        <v>94</v>
      </c>
      <c r="D12" s="210" t="s">
        <v>27</v>
      </c>
      <c r="E12" s="211"/>
      <c r="F12" s="25">
        <v>48000</v>
      </c>
      <c r="G12" s="26">
        <v>1</v>
      </c>
      <c r="H12" s="27">
        <f>+F12*G12</f>
        <v>48000</v>
      </c>
      <c r="I12" s="95">
        <f>+H12</f>
        <v>48000</v>
      </c>
      <c r="J12" s="6">
        <v>0</v>
      </c>
      <c r="K12" s="96">
        <v>0</v>
      </c>
      <c r="L12" s="97">
        <f>+H12*2</f>
        <v>96000</v>
      </c>
      <c r="M12" s="98">
        <f>+I12*2</f>
        <v>96000</v>
      </c>
      <c r="N12" s="4">
        <f>+J12*2</f>
        <v>0</v>
      </c>
      <c r="O12" s="5">
        <f>+K12*2</f>
        <v>0</v>
      </c>
      <c r="P12" s="99">
        <f>+H12+L12</f>
        <v>144000</v>
      </c>
      <c r="Q12" s="100">
        <f>+I12+M12</f>
        <v>144000</v>
      </c>
      <c r="R12" s="13">
        <f>+J12+N12</f>
        <v>0</v>
      </c>
      <c r="S12" s="14">
        <f>+K12+O12</f>
        <v>0</v>
      </c>
    </row>
    <row r="13" spans="2:22" ht="30" customHeight="1" x14ac:dyDescent="0.35">
      <c r="B13" s="183"/>
      <c r="C13" s="184"/>
      <c r="D13" s="170" t="s">
        <v>10</v>
      </c>
      <c r="E13" s="170"/>
      <c r="F13" s="170"/>
      <c r="G13" s="171"/>
      <c r="H13" s="60">
        <f>+H12</f>
        <v>48000</v>
      </c>
      <c r="I13" s="60">
        <f t="shared" ref="I13:S13" si="11">+I12</f>
        <v>48000</v>
      </c>
      <c r="J13" s="60">
        <f t="shared" si="11"/>
        <v>0</v>
      </c>
      <c r="K13" s="60">
        <f t="shared" si="11"/>
        <v>0</v>
      </c>
      <c r="L13" s="60">
        <f t="shared" si="11"/>
        <v>96000</v>
      </c>
      <c r="M13" s="60">
        <f t="shared" si="11"/>
        <v>96000</v>
      </c>
      <c r="N13" s="60">
        <f t="shared" si="11"/>
        <v>0</v>
      </c>
      <c r="O13" s="60">
        <f t="shared" si="11"/>
        <v>0</v>
      </c>
      <c r="P13" s="60">
        <f t="shared" si="11"/>
        <v>144000</v>
      </c>
      <c r="Q13" s="60">
        <f t="shared" si="11"/>
        <v>144000</v>
      </c>
      <c r="R13" s="60">
        <f t="shared" si="11"/>
        <v>0</v>
      </c>
      <c r="S13" s="60">
        <f t="shared" si="11"/>
        <v>0</v>
      </c>
      <c r="U13" s="3"/>
      <c r="V13" s="3"/>
    </row>
    <row r="14" spans="2:22" ht="45" customHeight="1" x14ac:dyDescent="0.35">
      <c r="B14" s="45" t="s">
        <v>0</v>
      </c>
      <c r="C14" s="45" t="s">
        <v>1</v>
      </c>
      <c r="D14" s="46" t="s">
        <v>2</v>
      </c>
      <c r="E14" s="46" t="s">
        <v>3</v>
      </c>
      <c r="F14" s="47" t="s">
        <v>19</v>
      </c>
      <c r="G14" s="57" t="s">
        <v>4</v>
      </c>
      <c r="H14" s="61" t="s">
        <v>12</v>
      </c>
      <c r="I14" s="70" t="s">
        <v>20</v>
      </c>
      <c r="J14" s="47" t="s">
        <v>13</v>
      </c>
      <c r="K14" s="71" t="s">
        <v>9</v>
      </c>
      <c r="L14" s="77" t="s">
        <v>21</v>
      </c>
      <c r="M14" s="82" t="s">
        <v>22</v>
      </c>
      <c r="N14" s="48" t="s">
        <v>13</v>
      </c>
      <c r="O14" s="83" t="s">
        <v>9</v>
      </c>
      <c r="P14" s="86" t="s">
        <v>14</v>
      </c>
      <c r="Q14" s="89" t="s">
        <v>20</v>
      </c>
      <c r="R14" s="49" t="s">
        <v>13</v>
      </c>
      <c r="S14" s="90" t="s">
        <v>9</v>
      </c>
      <c r="U14" s="3"/>
      <c r="V14" s="3"/>
    </row>
    <row r="15" spans="2:22" ht="32.5" customHeight="1" x14ac:dyDescent="0.35">
      <c r="B15" s="185" t="s">
        <v>41</v>
      </c>
      <c r="C15" s="169" t="s">
        <v>95</v>
      </c>
      <c r="D15" s="137" t="s">
        <v>66</v>
      </c>
      <c r="E15" s="138" t="s">
        <v>11</v>
      </c>
      <c r="F15" s="25">
        <v>25</v>
      </c>
      <c r="G15" s="26">
        <f>3*5</f>
        <v>15</v>
      </c>
      <c r="H15" s="209">
        <f>+F15*G15</f>
        <v>375</v>
      </c>
      <c r="I15" s="40">
        <f>+H15</f>
        <v>375</v>
      </c>
      <c r="J15" s="40">
        <v>0</v>
      </c>
      <c r="K15" s="40">
        <v>0</v>
      </c>
      <c r="L15" s="41">
        <f>+H15*2</f>
        <v>750</v>
      </c>
      <c r="M15" s="41">
        <f>+I15*2</f>
        <v>750</v>
      </c>
      <c r="N15" s="41">
        <f>+J15*2</f>
        <v>0</v>
      </c>
      <c r="O15" s="41">
        <f>+K15*2</f>
        <v>0</v>
      </c>
      <c r="P15" s="42">
        <f>+H15+L15</f>
        <v>1125</v>
      </c>
      <c r="Q15" s="42">
        <f>+I15+M15</f>
        <v>1125</v>
      </c>
      <c r="R15" s="42">
        <f>+J15+N15</f>
        <v>0</v>
      </c>
      <c r="S15" s="42">
        <f>+K15+O15</f>
        <v>0</v>
      </c>
      <c r="U15" s="3"/>
      <c r="V15" s="3"/>
    </row>
    <row r="16" spans="2:22" ht="32.5" customHeight="1" x14ac:dyDescent="0.35">
      <c r="B16" s="185"/>
      <c r="C16" s="169"/>
      <c r="D16" s="137" t="s">
        <v>32</v>
      </c>
      <c r="E16" s="94" t="s">
        <v>175</v>
      </c>
      <c r="F16" s="25">
        <v>2</v>
      </c>
      <c r="G16" s="26">
        <f>3*5</f>
        <v>15</v>
      </c>
      <c r="H16" s="209">
        <f>+F16*G16</f>
        <v>30</v>
      </c>
      <c r="I16" s="40">
        <f>+H16</f>
        <v>30</v>
      </c>
      <c r="J16" s="40">
        <v>0</v>
      </c>
      <c r="K16" s="40">
        <v>0</v>
      </c>
      <c r="L16" s="41">
        <f>+H16*2</f>
        <v>60</v>
      </c>
      <c r="M16" s="41">
        <f>+I16*2</f>
        <v>60</v>
      </c>
      <c r="N16" s="41">
        <f>+J16*2</f>
        <v>0</v>
      </c>
      <c r="O16" s="41">
        <f>+K16*2</f>
        <v>0</v>
      </c>
      <c r="P16" s="42">
        <f>+H16+L16</f>
        <v>90</v>
      </c>
      <c r="Q16" s="42">
        <f>+I16+M16</f>
        <v>90</v>
      </c>
      <c r="R16" s="42">
        <f>+J16+N16</f>
        <v>0</v>
      </c>
      <c r="S16" s="42">
        <f>+K16+O16</f>
        <v>0</v>
      </c>
      <c r="U16" s="3"/>
      <c r="V16" s="3"/>
    </row>
    <row r="17" spans="2:37" ht="31.5" customHeight="1" thickBot="1" x14ac:dyDescent="0.4">
      <c r="B17" s="185"/>
      <c r="C17" s="169"/>
      <c r="D17" s="170" t="s">
        <v>10</v>
      </c>
      <c r="E17" s="170"/>
      <c r="F17" s="170"/>
      <c r="G17" s="171"/>
      <c r="H17" s="60">
        <f>+H15+H16</f>
        <v>405</v>
      </c>
      <c r="I17" s="60">
        <f t="shared" ref="I17:S17" si="12">+I15+I16</f>
        <v>405</v>
      </c>
      <c r="J17" s="60">
        <f t="shared" si="12"/>
        <v>0</v>
      </c>
      <c r="K17" s="60">
        <f t="shared" si="12"/>
        <v>0</v>
      </c>
      <c r="L17" s="60">
        <f t="shared" si="12"/>
        <v>810</v>
      </c>
      <c r="M17" s="60">
        <f t="shared" si="12"/>
        <v>810</v>
      </c>
      <c r="N17" s="60">
        <f t="shared" si="12"/>
        <v>0</v>
      </c>
      <c r="O17" s="60">
        <f t="shared" si="12"/>
        <v>0</v>
      </c>
      <c r="P17" s="60">
        <f t="shared" si="12"/>
        <v>1215</v>
      </c>
      <c r="Q17" s="60">
        <f t="shared" si="12"/>
        <v>1215</v>
      </c>
      <c r="R17" s="60">
        <f t="shared" si="12"/>
        <v>0</v>
      </c>
      <c r="S17" s="60">
        <f t="shared" si="12"/>
        <v>0</v>
      </c>
      <c r="U17" s="3"/>
      <c r="V17" s="3"/>
    </row>
    <row r="18" spans="2:37" ht="36" customHeight="1" thickBot="1" x14ac:dyDescent="0.4">
      <c r="B18" s="45" t="s">
        <v>0</v>
      </c>
      <c r="C18" s="45" t="s">
        <v>1</v>
      </c>
      <c r="D18" s="46" t="s">
        <v>2</v>
      </c>
      <c r="E18" s="46" t="s">
        <v>3</v>
      </c>
      <c r="F18" s="47" t="s">
        <v>19</v>
      </c>
      <c r="G18" s="57" t="s">
        <v>4</v>
      </c>
      <c r="H18" s="18" t="s">
        <v>12</v>
      </c>
      <c r="I18" s="104" t="s">
        <v>20</v>
      </c>
      <c r="J18" s="2" t="s">
        <v>13</v>
      </c>
      <c r="K18" s="105" t="s">
        <v>9</v>
      </c>
      <c r="L18" s="106" t="s">
        <v>21</v>
      </c>
      <c r="M18" s="107" t="s">
        <v>22</v>
      </c>
      <c r="N18" s="9" t="s">
        <v>13</v>
      </c>
      <c r="O18" s="11" t="s">
        <v>9</v>
      </c>
      <c r="P18" s="108" t="s">
        <v>14</v>
      </c>
      <c r="Q18" s="109" t="s">
        <v>20</v>
      </c>
      <c r="R18" s="110" t="s">
        <v>13</v>
      </c>
      <c r="S18" s="12" t="s">
        <v>9</v>
      </c>
      <c r="U18" s="3"/>
      <c r="V18" s="3"/>
    </row>
    <row r="19" spans="2:37" ht="26.25" customHeight="1" x14ac:dyDescent="0.35">
      <c r="B19" s="185" t="s">
        <v>42</v>
      </c>
      <c r="C19" s="169" t="s">
        <v>96</v>
      </c>
      <c r="D19" s="50" t="s">
        <v>88</v>
      </c>
      <c r="E19" s="51" t="s">
        <v>11</v>
      </c>
      <c r="F19" s="39">
        <v>25</v>
      </c>
      <c r="G19" s="58">
        <f>+(2*1)*2</f>
        <v>4</v>
      </c>
      <c r="H19" s="27">
        <f>+F19*G19</f>
        <v>100</v>
      </c>
      <c r="I19" s="95">
        <f>+H19</f>
        <v>100</v>
      </c>
      <c r="J19" s="6">
        <v>0</v>
      </c>
      <c r="K19" s="96">
        <v>0</v>
      </c>
      <c r="L19" s="98">
        <f>+H19*2</f>
        <v>200</v>
      </c>
      <c r="M19" s="4">
        <f>+I19*2</f>
        <v>200</v>
      </c>
      <c r="N19" s="4">
        <f>+J19*2</f>
        <v>0</v>
      </c>
      <c r="O19" s="5">
        <f>+K19*2</f>
        <v>0</v>
      </c>
      <c r="P19" s="100">
        <f>+H19+L19</f>
        <v>300</v>
      </c>
      <c r="Q19" s="13">
        <f>+I19+M19</f>
        <v>300</v>
      </c>
      <c r="R19" s="13">
        <f>+J19+N19</f>
        <v>0</v>
      </c>
      <c r="S19" s="14">
        <f>+K19+O19</f>
        <v>0</v>
      </c>
      <c r="U19" s="3"/>
      <c r="V19" s="3"/>
    </row>
    <row r="20" spans="2:37" ht="26.25" customHeight="1" x14ac:dyDescent="0.35">
      <c r="B20" s="185"/>
      <c r="C20" s="169"/>
      <c r="D20" s="50" t="s">
        <v>61</v>
      </c>
      <c r="E20" s="51" t="s">
        <v>56</v>
      </c>
      <c r="F20" s="39">
        <v>100</v>
      </c>
      <c r="G20" s="58">
        <f>1*2</f>
        <v>2</v>
      </c>
      <c r="H20" s="27">
        <f t="shared" ref="H20:H22" si="13">+F20*G20</f>
        <v>200</v>
      </c>
      <c r="I20" s="95">
        <f>+H20</f>
        <v>200</v>
      </c>
      <c r="J20" s="6">
        <v>0</v>
      </c>
      <c r="K20" s="96">
        <v>0</v>
      </c>
      <c r="L20" s="98">
        <f t="shared" ref="L20:L22" si="14">+H20*2</f>
        <v>400</v>
      </c>
      <c r="M20" s="4">
        <f t="shared" ref="M20:M22" si="15">+I20*2</f>
        <v>400</v>
      </c>
      <c r="N20" s="4">
        <f t="shared" ref="N20:N22" si="16">+J20*2</f>
        <v>0</v>
      </c>
      <c r="O20" s="5">
        <f t="shared" ref="O20:O22" si="17">+K20*2</f>
        <v>0</v>
      </c>
      <c r="P20" s="100">
        <f t="shared" ref="P20:P22" si="18">+H20+L20</f>
        <v>600</v>
      </c>
      <c r="Q20" s="13">
        <f t="shared" ref="Q20:Q22" si="19">+I20+M20</f>
        <v>600</v>
      </c>
      <c r="R20" s="13">
        <f t="shared" ref="R20:R22" si="20">+J20+N20</f>
        <v>0</v>
      </c>
      <c r="S20" s="14">
        <f t="shared" ref="S20:S22" si="21">+K20+O20</f>
        <v>0</v>
      </c>
      <c r="U20" s="3"/>
      <c r="V20" s="3"/>
    </row>
    <row r="21" spans="2:37" ht="26.25" customHeight="1" x14ac:dyDescent="0.35">
      <c r="B21" s="185"/>
      <c r="C21" s="169"/>
      <c r="D21" s="50" t="s">
        <v>69</v>
      </c>
      <c r="E21" s="51" t="s">
        <v>16</v>
      </c>
      <c r="F21" s="39">
        <v>2</v>
      </c>
      <c r="G21" s="58">
        <f>+(1*20+2)*2</f>
        <v>44</v>
      </c>
      <c r="H21" s="27">
        <f t="shared" si="13"/>
        <v>88</v>
      </c>
      <c r="I21" s="62">
        <f>+H21</f>
        <v>88</v>
      </c>
      <c r="J21" s="40">
        <v>0</v>
      </c>
      <c r="K21" s="63">
        <v>0</v>
      </c>
      <c r="L21" s="98">
        <f t="shared" si="14"/>
        <v>176</v>
      </c>
      <c r="M21" s="4">
        <f t="shared" si="15"/>
        <v>176</v>
      </c>
      <c r="N21" s="4">
        <f t="shared" si="16"/>
        <v>0</v>
      </c>
      <c r="O21" s="5">
        <f t="shared" si="17"/>
        <v>0</v>
      </c>
      <c r="P21" s="100">
        <f t="shared" si="18"/>
        <v>264</v>
      </c>
      <c r="Q21" s="13">
        <f t="shared" si="19"/>
        <v>264</v>
      </c>
      <c r="R21" s="13">
        <f t="shared" si="20"/>
        <v>0</v>
      </c>
      <c r="S21" s="14">
        <f t="shared" si="21"/>
        <v>0</v>
      </c>
      <c r="U21" s="3"/>
      <c r="V21" s="3"/>
    </row>
    <row r="22" spans="2:37" ht="26.25" customHeight="1" thickBot="1" x14ac:dyDescent="0.4">
      <c r="B22" s="185"/>
      <c r="C22" s="169"/>
      <c r="D22" s="50" t="s">
        <v>32</v>
      </c>
      <c r="E22" s="51" t="s">
        <v>175</v>
      </c>
      <c r="F22" s="39">
        <v>2</v>
      </c>
      <c r="G22" s="58">
        <f>+(1*2)</f>
        <v>2</v>
      </c>
      <c r="H22" s="27">
        <f t="shared" si="13"/>
        <v>4</v>
      </c>
      <c r="I22" s="145">
        <f>+H22</f>
        <v>4</v>
      </c>
      <c r="J22" s="146">
        <v>0</v>
      </c>
      <c r="K22" s="147">
        <v>0</v>
      </c>
      <c r="L22" s="98">
        <f t="shared" si="14"/>
        <v>8</v>
      </c>
      <c r="M22" s="4">
        <f t="shared" si="15"/>
        <v>8</v>
      </c>
      <c r="N22" s="4">
        <f t="shared" si="16"/>
        <v>0</v>
      </c>
      <c r="O22" s="5">
        <f t="shared" si="17"/>
        <v>0</v>
      </c>
      <c r="P22" s="100">
        <f t="shared" si="18"/>
        <v>12</v>
      </c>
      <c r="Q22" s="13">
        <f t="shared" si="19"/>
        <v>12</v>
      </c>
      <c r="R22" s="13">
        <f t="shared" si="20"/>
        <v>0</v>
      </c>
      <c r="S22" s="14">
        <f t="shared" si="21"/>
        <v>0</v>
      </c>
      <c r="U22" s="3"/>
      <c r="V22" s="3"/>
    </row>
    <row r="23" spans="2:37" ht="25" customHeight="1" thickBot="1" x14ac:dyDescent="0.4">
      <c r="B23" s="185"/>
      <c r="C23" s="169"/>
      <c r="D23" s="171" t="s">
        <v>10</v>
      </c>
      <c r="E23" s="191"/>
      <c r="F23" s="191"/>
      <c r="G23" s="192"/>
      <c r="H23" s="160">
        <f>+H19+H20+H21+H22</f>
        <v>392</v>
      </c>
      <c r="I23" s="160">
        <f t="shared" ref="I23:S23" si="22">+I19+I20+I21+I22</f>
        <v>392</v>
      </c>
      <c r="J23" s="160">
        <f t="shared" si="22"/>
        <v>0</v>
      </c>
      <c r="K23" s="160">
        <f t="shared" si="22"/>
        <v>0</v>
      </c>
      <c r="L23" s="160">
        <f t="shared" si="22"/>
        <v>784</v>
      </c>
      <c r="M23" s="160">
        <f t="shared" si="22"/>
        <v>784</v>
      </c>
      <c r="N23" s="160">
        <f t="shared" si="22"/>
        <v>0</v>
      </c>
      <c r="O23" s="160">
        <f t="shared" si="22"/>
        <v>0</v>
      </c>
      <c r="P23" s="160">
        <f t="shared" si="22"/>
        <v>1176</v>
      </c>
      <c r="Q23" s="160">
        <f t="shared" si="22"/>
        <v>1176</v>
      </c>
      <c r="R23" s="160">
        <f t="shared" si="22"/>
        <v>0</v>
      </c>
      <c r="S23" s="160">
        <f t="shared" si="22"/>
        <v>0</v>
      </c>
      <c r="U23" s="3"/>
      <c r="V23" s="3"/>
    </row>
    <row r="24" spans="2:37" ht="40.5" customHeight="1" x14ac:dyDescent="0.35">
      <c r="B24" s="45" t="s">
        <v>0</v>
      </c>
      <c r="C24" s="45" t="s">
        <v>1</v>
      </c>
      <c r="D24" s="46" t="s">
        <v>2</v>
      </c>
      <c r="E24" s="46" t="s">
        <v>3</v>
      </c>
      <c r="F24" s="47" t="s">
        <v>19</v>
      </c>
      <c r="G24" s="57" t="s">
        <v>4</v>
      </c>
      <c r="H24" s="148" t="s">
        <v>12</v>
      </c>
      <c r="I24" s="149" t="s">
        <v>20</v>
      </c>
      <c r="J24" s="150" t="s">
        <v>13</v>
      </c>
      <c r="K24" s="151" t="s">
        <v>9</v>
      </c>
      <c r="L24" s="152" t="s">
        <v>21</v>
      </c>
      <c r="M24" s="153" t="s">
        <v>22</v>
      </c>
      <c r="N24" s="154" t="s">
        <v>13</v>
      </c>
      <c r="O24" s="155" t="s">
        <v>9</v>
      </c>
      <c r="P24" s="156" t="s">
        <v>14</v>
      </c>
      <c r="Q24" s="157" t="s">
        <v>20</v>
      </c>
      <c r="R24" s="158" t="s">
        <v>13</v>
      </c>
      <c r="S24" s="159" t="s">
        <v>9</v>
      </c>
      <c r="U24" s="3"/>
      <c r="V24" s="3"/>
    </row>
    <row r="25" spans="2:37" ht="25.5" customHeight="1" x14ac:dyDescent="0.35">
      <c r="B25" s="185" t="s">
        <v>43</v>
      </c>
      <c r="C25" s="169" t="s">
        <v>97</v>
      </c>
      <c r="D25" s="50" t="s">
        <v>88</v>
      </c>
      <c r="E25" s="51" t="s">
        <v>11</v>
      </c>
      <c r="F25" s="39">
        <v>25</v>
      </c>
      <c r="G25" s="58">
        <f>+(2*1)*2</f>
        <v>4</v>
      </c>
      <c r="H25" s="27">
        <f>+F25*G25</f>
        <v>100</v>
      </c>
      <c r="I25" s="95">
        <f>+H25</f>
        <v>100</v>
      </c>
      <c r="J25" s="6">
        <v>0</v>
      </c>
      <c r="K25" s="96">
        <v>0</v>
      </c>
      <c r="L25" s="98">
        <f>+H25*2</f>
        <v>200</v>
      </c>
      <c r="M25" s="4">
        <f>+I25*2</f>
        <v>200</v>
      </c>
      <c r="N25" s="4">
        <f>+J25*2</f>
        <v>0</v>
      </c>
      <c r="O25" s="5">
        <f>+K25*2</f>
        <v>0</v>
      </c>
      <c r="P25" s="100">
        <f>+H25+L25</f>
        <v>300</v>
      </c>
      <c r="Q25" s="13">
        <f>+I25+M25</f>
        <v>300</v>
      </c>
      <c r="R25" s="13">
        <f>+J25+N25</f>
        <v>0</v>
      </c>
      <c r="S25" s="14">
        <f>+K25+O25</f>
        <v>0</v>
      </c>
      <c r="U25" s="3"/>
      <c r="V25" s="139"/>
      <c r="W25" s="140"/>
      <c r="X25" s="141"/>
      <c r="Y25" s="142"/>
      <c r="Z25" s="142"/>
      <c r="AA25" s="142"/>
      <c r="AB25" s="142"/>
      <c r="AC25" s="142"/>
      <c r="AD25" s="142"/>
      <c r="AE25" s="142"/>
      <c r="AF25" s="142"/>
      <c r="AG25" s="142"/>
      <c r="AH25" s="142"/>
      <c r="AI25" s="142"/>
      <c r="AJ25" s="142"/>
      <c r="AK25" s="142"/>
    </row>
    <row r="26" spans="2:37" ht="25.5" customHeight="1" x14ac:dyDescent="0.35">
      <c r="B26" s="185"/>
      <c r="C26" s="169"/>
      <c r="D26" s="50" t="s">
        <v>61</v>
      </c>
      <c r="E26" s="51" t="s">
        <v>56</v>
      </c>
      <c r="F26" s="39">
        <v>100</v>
      </c>
      <c r="G26" s="58">
        <f>1*2</f>
        <v>2</v>
      </c>
      <c r="H26" s="27">
        <f t="shared" ref="H26:H28" si="23">+F26*G26</f>
        <v>200</v>
      </c>
      <c r="I26" s="95">
        <f>+H26</f>
        <v>200</v>
      </c>
      <c r="J26" s="6">
        <v>0</v>
      </c>
      <c r="K26" s="96">
        <v>0</v>
      </c>
      <c r="L26" s="98">
        <f t="shared" ref="L26:L28" si="24">+H26*2</f>
        <v>400</v>
      </c>
      <c r="M26" s="4">
        <f t="shared" ref="M26:M28" si="25">+I26*2</f>
        <v>400</v>
      </c>
      <c r="N26" s="4">
        <f t="shared" ref="N26:N28" si="26">+J26*2</f>
        <v>0</v>
      </c>
      <c r="O26" s="5">
        <f t="shared" ref="O26:O28" si="27">+K26*2</f>
        <v>0</v>
      </c>
      <c r="P26" s="100">
        <f t="shared" ref="P26:P28" si="28">+H26+L26</f>
        <v>600</v>
      </c>
      <c r="Q26" s="13">
        <f t="shared" ref="Q26:Q28" si="29">+I26+M26</f>
        <v>600</v>
      </c>
      <c r="R26" s="13">
        <f t="shared" ref="R26:R28" si="30">+J26+N26</f>
        <v>0</v>
      </c>
      <c r="S26" s="14">
        <f t="shared" ref="S26:S28" si="31">+K26+O26</f>
        <v>0</v>
      </c>
      <c r="U26" s="3"/>
      <c r="V26" s="139"/>
      <c r="W26" s="140"/>
      <c r="X26" s="141"/>
      <c r="Y26" s="142"/>
      <c r="Z26" s="142"/>
      <c r="AA26" s="142"/>
      <c r="AB26" s="142"/>
      <c r="AC26" s="142"/>
      <c r="AD26" s="142"/>
      <c r="AE26" s="142"/>
      <c r="AF26" s="142"/>
      <c r="AG26" s="142"/>
      <c r="AH26" s="142"/>
      <c r="AI26" s="142"/>
      <c r="AJ26" s="142"/>
      <c r="AK26" s="142"/>
    </row>
    <row r="27" spans="2:37" ht="25.5" customHeight="1" x14ac:dyDescent="0.35">
      <c r="B27" s="185"/>
      <c r="C27" s="169"/>
      <c r="D27" s="50" t="s">
        <v>69</v>
      </c>
      <c r="E27" s="51" t="s">
        <v>16</v>
      </c>
      <c r="F27" s="39">
        <v>2</v>
      </c>
      <c r="G27" s="58">
        <f>+(1*20+2)*2</f>
        <v>44</v>
      </c>
      <c r="H27" s="27">
        <f t="shared" si="23"/>
        <v>88</v>
      </c>
      <c r="I27" s="62">
        <f>+H27</f>
        <v>88</v>
      </c>
      <c r="J27" s="40">
        <v>0</v>
      </c>
      <c r="K27" s="63">
        <v>0</v>
      </c>
      <c r="L27" s="98">
        <f t="shared" si="24"/>
        <v>176</v>
      </c>
      <c r="M27" s="4">
        <f t="shared" si="25"/>
        <v>176</v>
      </c>
      <c r="N27" s="4">
        <f t="shared" si="26"/>
        <v>0</v>
      </c>
      <c r="O27" s="5">
        <f t="shared" si="27"/>
        <v>0</v>
      </c>
      <c r="P27" s="100">
        <f t="shared" si="28"/>
        <v>264</v>
      </c>
      <c r="Q27" s="13">
        <f t="shared" si="29"/>
        <v>264</v>
      </c>
      <c r="R27" s="13">
        <f t="shared" si="30"/>
        <v>0</v>
      </c>
      <c r="S27" s="14">
        <f t="shared" si="31"/>
        <v>0</v>
      </c>
      <c r="U27" s="3"/>
      <c r="V27" s="139"/>
      <c r="W27" s="140"/>
      <c r="X27" s="141"/>
      <c r="Y27" s="142"/>
      <c r="Z27" s="142"/>
      <c r="AA27" s="142"/>
      <c r="AB27" s="142"/>
      <c r="AC27" s="142"/>
      <c r="AD27" s="142"/>
      <c r="AE27" s="142"/>
      <c r="AF27" s="142"/>
      <c r="AG27" s="142"/>
      <c r="AH27" s="142"/>
      <c r="AI27" s="142"/>
      <c r="AJ27" s="142"/>
      <c r="AK27" s="142"/>
    </row>
    <row r="28" spans="2:37" ht="22" customHeight="1" thickBot="1" x14ac:dyDescent="0.4">
      <c r="B28" s="185"/>
      <c r="C28" s="169"/>
      <c r="D28" s="50" t="s">
        <v>32</v>
      </c>
      <c r="E28" s="51" t="s">
        <v>175</v>
      </c>
      <c r="F28" s="39">
        <v>2</v>
      </c>
      <c r="G28" s="58">
        <f>+(1*2)</f>
        <v>2</v>
      </c>
      <c r="H28" s="27">
        <f t="shared" si="23"/>
        <v>4</v>
      </c>
      <c r="I28" s="145">
        <f>+H28</f>
        <v>4</v>
      </c>
      <c r="J28" s="146">
        <v>0</v>
      </c>
      <c r="K28" s="147">
        <v>0</v>
      </c>
      <c r="L28" s="98">
        <f t="shared" si="24"/>
        <v>8</v>
      </c>
      <c r="M28" s="4">
        <f t="shared" si="25"/>
        <v>8</v>
      </c>
      <c r="N28" s="4">
        <f t="shared" si="26"/>
        <v>0</v>
      </c>
      <c r="O28" s="5">
        <f t="shared" si="27"/>
        <v>0</v>
      </c>
      <c r="P28" s="100">
        <f t="shared" si="28"/>
        <v>12</v>
      </c>
      <c r="Q28" s="13">
        <f t="shared" si="29"/>
        <v>12</v>
      </c>
      <c r="R28" s="13">
        <f t="shared" si="30"/>
        <v>0</v>
      </c>
      <c r="S28" s="14">
        <f t="shared" si="31"/>
        <v>0</v>
      </c>
      <c r="U28" s="3"/>
      <c r="V28" s="195"/>
      <c r="W28" s="195"/>
      <c r="X28" s="195"/>
      <c r="Y28" s="195"/>
      <c r="Z28" s="144"/>
      <c r="AA28" s="144"/>
      <c r="AB28" s="144"/>
      <c r="AC28" s="144"/>
      <c r="AD28" s="144"/>
      <c r="AE28" s="144"/>
      <c r="AF28" s="144"/>
      <c r="AG28" s="144"/>
      <c r="AH28" s="144"/>
      <c r="AI28" s="144"/>
      <c r="AJ28" s="144"/>
      <c r="AK28" s="144"/>
    </row>
    <row r="29" spans="2:37" ht="18.5" customHeight="1" thickBot="1" x14ac:dyDescent="0.4">
      <c r="B29" s="185"/>
      <c r="C29" s="169"/>
      <c r="D29" s="171" t="s">
        <v>10</v>
      </c>
      <c r="E29" s="191"/>
      <c r="F29" s="191"/>
      <c r="G29" s="192"/>
      <c r="H29" s="160">
        <f>+H25+H26+H27+H28</f>
        <v>392</v>
      </c>
      <c r="I29" s="160">
        <f t="shared" ref="I29" si="32">+I25+I26+I27+I28</f>
        <v>392</v>
      </c>
      <c r="J29" s="160">
        <f t="shared" ref="J29" si="33">+J25+J26+J27+J28</f>
        <v>0</v>
      </c>
      <c r="K29" s="160">
        <f t="shared" ref="K29" si="34">+K25+K26+K27+K28</f>
        <v>0</v>
      </c>
      <c r="L29" s="160">
        <f t="shared" ref="L29" si="35">+L25+L26+L27+L28</f>
        <v>784</v>
      </c>
      <c r="M29" s="160">
        <f t="shared" ref="M29" si="36">+M25+M26+M27+M28</f>
        <v>784</v>
      </c>
      <c r="N29" s="160">
        <f t="shared" ref="N29" si="37">+N25+N26+N27+N28</f>
        <v>0</v>
      </c>
      <c r="O29" s="160">
        <f t="shared" ref="O29" si="38">+O25+O26+O27+O28</f>
        <v>0</v>
      </c>
      <c r="P29" s="160">
        <f t="shared" ref="P29" si="39">+P25+P26+P27+P28</f>
        <v>1176</v>
      </c>
      <c r="Q29" s="160">
        <f t="shared" ref="Q29" si="40">+Q25+Q26+Q27+Q28</f>
        <v>1176</v>
      </c>
      <c r="R29" s="160">
        <f t="shared" ref="R29" si="41">+R25+R26+R27+R28</f>
        <v>0</v>
      </c>
      <c r="S29" s="160">
        <f t="shared" ref="S29" si="42">+S25+S26+S27+S28</f>
        <v>0</v>
      </c>
      <c r="U29" s="3"/>
      <c r="V29" s="3"/>
    </row>
    <row r="30" spans="2:37" ht="38.25" customHeight="1" x14ac:dyDescent="0.35">
      <c r="B30" s="45" t="s">
        <v>0</v>
      </c>
      <c r="C30" s="45" t="s">
        <v>1</v>
      </c>
      <c r="D30" s="46" t="s">
        <v>2</v>
      </c>
      <c r="E30" s="46" t="s">
        <v>3</v>
      </c>
      <c r="F30" s="47" t="s">
        <v>19</v>
      </c>
      <c r="G30" s="57" t="s">
        <v>4</v>
      </c>
      <c r="H30" s="61" t="s">
        <v>12</v>
      </c>
      <c r="I30" s="70" t="s">
        <v>20</v>
      </c>
      <c r="J30" s="47" t="s">
        <v>13</v>
      </c>
      <c r="K30" s="71" t="s">
        <v>9</v>
      </c>
      <c r="L30" s="77" t="s">
        <v>21</v>
      </c>
      <c r="M30" s="82" t="s">
        <v>22</v>
      </c>
      <c r="N30" s="48" t="s">
        <v>13</v>
      </c>
      <c r="O30" s="83" t="s">
        <v>9</v>
      </c>
      <c r="P30" s="86" t="s">
        <v>14</v>
      </c>
      <c r="Q30" s="89" t="s">
        <v>20</v>
      </c>
      <c r="R30" s="49" t="s">
        <v>13</v>
      </c>
      <c r="S30" s="90" t="s">
        <v>9</v>
      </c>
      <c r="U30" s="3"/>
      <c r="V30" s="3"/>
    </row>
    <row r="31" spans="2:37" ht="19" customHeight="1" x14ac:dyDescent="0.35">
      <c r="B31" s="185" t="s">
        <v>44</v>
      </c>
      <c r="C31" s="169" t="s">
        <v>98</v>
      </c>
      <c r="D31" s="50" t="s">
        <v>88</v>
      </c>
      <c r="E31" s="51" t="s">
        <v>11</v>
      </c>
      <c r="F31" s="39">
        <v>25</v>
      </c>
      <c r="G31" s="58">
        <f>+(3*1)*2</f>
        <v>6</v>
      </c>
      <c r="H31" s="27">
        <f>+F31*G31</f>
        <v>150</v>
      </c>
      <c r="I31" s="95">
        <f>+H31</f>
        <v>150</v>
      </c>
      <c r="J31" s="6">
        <v>0</v>
      </c>
      <c r="K31" s="96">
        <v>0</v>
      </c>
      <c r="L31" s="98">
        <f>+H31*2</f>
        <v>300</v>
      </c>
      <c r="M31" s="4">
        <f>+I31*2</f>
        <v>300</v>
      </c>
      <c r="N31" s="4">
        <f>+J31*2</f>
        <v>0</v>
      </c>
      <c r="O31" s="5">
        <f>+K31*2</f>
        <v>0</v>
      </c>
      <c r="P31" s="100">
        <f>+H31+L31</f>
        <v>450</v>
      </c>
      <c r="Q31" s="13">
        <f>+I31+M31</f>
        <v>450</v>
      </c>
      <c r="R31" s="13">
        <f>+J31+N31</f>
        <v>0</v>
      </c>
      <c r="S31" s="14">
        <f>+K31+O31</f>
        <v>0</v>
      </c>
      <c r="U31" s="3"/>
      <c r="V31" s="3"/>
    </row>
    <row r="32" spans="2:37" ht="24" customHeight="1" x14ac:dyDescent="0.35">
      <c r="B32" s="185"/>
      <c r="C32" s="169"/>
      <c r="D32" s="50" t="s">
        <v>61</v>
      </c>
      <c r="E32" s="51" t="s">
        <v>56</v>
      </c>
      <c r="F32" s="39">
        <v>100</v>
      </c>
      <c r="G32" s="58">
        <f>1*2</f>
        <v>2</v>
      </c>
      <c r="H32" s="27">
        <f t="shared" ref="H32:H34" si="43">+F32*G32</f>
        <v>200</v>
      </c>
      <c r="I32" s="95">
        <f>+H32</f>
        <v>200</v>
      </c>
      <c r="J32" s="6">
        <v>0</v>
      </c>
      <c r="K32" s="96">
        <v>0</v>
      </c>
      <c r="L32" s="98">
        <f t="shared" ref="L32:L34" si="44">+H32*2</f>
        <v>400</v>
      </c>
      <c r="M32" s="4">
        <f t="shared" ref="M32:M34" si="45">+I32*2</f>
        <v>400</v>
      </c>
      <c r="N32" s="4">
        <f t="shared" ref="N32:N34" si="46">+J32*2</f>
        <v>0</v>
      </c>
      <c r="O32" s="5">
        <f t="shared" ref="O32:O34" si="47">+K32*2</f>
        <v>0</v>
      </c>
      <c r="P32" s="100">
        <f t="shared" ref="P32:P34" si="48">+H32+L32</f>
        <v>600</v>
      </c>
      <c r="Q32" s="13">
        <f t="shared" ref="Q32:Q34" si="49">+I32+M32</f>
        <v>600</v>
      </c>
      <c r="R32" s="13">
        <f t="shared" ref="R32:R34" si="50">+J32+N32</f>
        <v>0</v>
      </c>
      <c r="S32" s="14">
        <f t="shared" ref="S32:S34" si="51">+K32+O32</f>
        <v>0</v>
      </c>
      <c r="U32" s="3"/>
      <c r="V32" s="3"/>
    </row>
    <row r="33" spans="2:22" ht="21" customHeight="1" x14ac:dyDescent="0.35">
      <c r="B33" s="185"/>
      <c r="C33" s="169"/>
      <c r="D33" s="50" t="s">
        <v>69</v>
      </c>
      <c r="E33" s="51" t="s">
        <v>16</v>
      </c>
      <c r="F33" s="39">
        <v>2</v>
      </c>
      <c r="G33" s="58">
        <f>+(1*20+3)*2</f>
        <v>46</v>
      </c>
      <c r="H33" s="27">
        <f t="shared" si="43"/>
        <v>92</v>
      </c>
      <c r="I33" s="62">
        <f>+H33</f>
        <v>92</v>
      </c>
      <c r="J33" s="40">
        <v>0</v>
      </c>
      <c r="K33" s="63">
        <v>0</v>
      </c>
      <c r="L33" s="98">
        <f t="shared" si="44"/>
        <v>184</v>
      </c>
      <c r="M33" s="4">
        <f t="shared" si="45"/>
        <v>184</v>
      </c>
      <c r="N33" s="4">
        <f t="shared" si="46"/>
        <v>0</v>
      </c>
      <c r="O33" s="5">
        <f t="shared" si="47"/>
        <v>0</v>
      </c>
      <c r="P33" s="100">
        <f t="shared" si="48"/>
        <v>276</v>
      </c>
      <c r="Q33" s="13">
        <f t="shared" si="49"/>
        <v>276</v>
      </c>
      <c r="R33" s="13">
        <f t="shared" si="50"/>
        <v>0</v>
      </c>
      <c r="S33" s="14">
        <f t="shared" si="51"/>
        <v>0</v>
      </c>
      <c r="U33" s="3"/>
      <c r="V33" s="3"/>
    </row>
    <row r="34" spans="2:22" ht="21" customHeight="1" thickBot="1" x14ac:dyDescent="0.4">
      <c r="B34" s="185"/>
      <c r="C34" s="169"/>
      <c r="D34" s="50" t="s">
        <v>32</v>
      </c>
      <c r="E34" s="51" t="s">
        <v>175</v>
      </c>
      <c r="F34" s="39">
        <v>2</v>
      </c>
      <c r="G34" s="58">
        <f>+(1*3)</f>
        <v>3</v>
      </c>
      <c r="H34" s="27">
        <f t="shared" si="43"/>
        <v>6</v>
      </c>
      <c r="I34" s="145">
        <f>+H34</f>
        <v>6</v>
      </c>
      <c r="J34" s="146">
        <v>0</v>
      </c>
      <c r="K34" s="147">
        <v>0</v>
      </c>
      <c r="L34" s="98">
        <f t="shared" si="44"/>
        <v>12</v>
      </c>
      <c r="M34" s="4">
        <f t="shared" si="45"/>
        <v>12</v>
      </c>
      <c r="N34" s="4">
        <f t="shared" si="46"/>
        <v>0</v>
      </c>
      <c r="O34" s="5">
        <f t="shared" si="47"/>
        <v>0</v>
      </c>
      <c r="P34" s="100">
        <f t="shared" si="48"/>
        <v>18</v>
      </c>
      <c r="Q34" s="13">
        <f t="shared" si="49"/>
        <v>18</v>
      </c>
      <c r="R34" s="13">
        <f t="shared" si="50"/>
        <v>0</v>
      </c>
      <c r="S34" s="14">
        <f t="shared" si="51"/>
        <v>0</v>
      </c>
      <c r="U34" s="3"/>
      <c r="V34" s="3"/>
    </row>
    <row r="35" spans="2:22" ht="25.5" customHeight="1" thickBot="1" x14ac:dyDescent="0.4">
      <c r="B35" s="185"/>
      <c r="C35" s="169"/>
      <c r="D35" s="171" t="s">
        <v>10</v>
      </c>
      <c r="E35" s="191"/>
      <c r="F35" s="191"/>
      <c r="G35" s="192"/>
      <c r="H35" s="160">
        <f>+H31+H32+H33+H34</f>
        <v>448</v>
      </c>
      <c r="I35" s="160">
        <f t="shared" ref="I35" si="52">+I31+I32+I33+I34</f>
        <v>448</v>
      </c>
      <c r="J35" s="160">
        <f t="shared" ref="J35" si="53">+J31+J32+J33+J34</f>
        <v>0</v>
      </c>
      <c r="K35" s="160">
        <f t="shared" ref="K35" si="54">+K31+K32+K33+K34</f>
        <v>0</v>
      </c>
      <c r="L35" s="160">
        <f t="shared" ref="L35" si="55">+L31+L32+L33+L34</f>
        <v>896</v>
      </c>
      <c r="M35" s="160">
        <f t="shared" ref="M35" si="56">+M31+M32+M33+M34</f>
        <v>896</v>
      </c>
      <c r="N35" s="160">
        <f t="shared" ref="N35" si="57">+N31+N32+N33+N34</f>
        <v>0</v>
      </c>
      <c r="O35" s="160">
        <f t="shared" ref="O35" si="58">+O31+O32+O33+O34</f>
        <v>0</v>
      </c>
      <c r="P35" s="160">
        <f t="shared" ref="P35" si="59">+P31+P32+P33+P34</f>
        <v>1344</v>
      </c>
      <c r="Q35" s="160">
        <f t="shared" ref="Q35" si="60">+Q31+Q32+Q33+Q34</f>
        <v>1344</v>
      </c>
      <c r="R35" s="160">
        <f t="shared" ref="R35" si="61">+R31+R32+R33+R34</f>
        <v>0</v>
      </c>
      <c r="S35" s="160">
        <f t="shared" ref="S35" si="62">+S31+S32+S33+S34</f>
        <v>0</v>
      </c>
      <c r="U35" s="3"/>
      <c r="V35" s="3"/>
    </row>
    <row r="36" spans="2:22" ht="25.5" customHeight="1" x14ac:dyDescent="0.35">
      <c r="B36" s="45" t="s">
        <v>0</v>
      </c>
      <c r="C36" s="45" t="s">
        <v>1</v>
      </c>
      <c r="D36" s="46" t="s">
        <v>2</v>
      </c>
      <c r="E36" s="46" t="s">
        <v>3</v>
      </c>
      <c r="F36" s="47" t="s">
        <v>19</v>
      </c>
      <c r="G36" s="57" t="s">
        <v>4</v>
      </c>
      <c r="H36" s="61" t="s">
        <v>12</v>
      </c>
      <c r="I36" s="70" t="s">
        <v>20</v>
      </c>
      <c r="J36" s="47" t="s">
        <v>13</v>
      </c>
      <c r="K36" s="71" t="s">
        <v>9</v>
      </c>
      <c r="L36" s="77" t="s">
        <v>21</v>
      </c>
      <c r="M36" s="82" t="s">
        <v>22</v>
      </c>
      <c r="N36" s="48" t="s">
        <v>13</v>
      </c>
      <c r="O36" s="83" t="s">
        <v>9</v>
      </c>
      <c r="P36" s="86" t="s">
        <v>14</v>
      </c>
      <c r="Q36" s="89" t="s">
        <v>20</v>
      </c>
      <c r="R36" s="49" t="s">
        <v>13</v>
      </c>
      <c r="S36" s="90" t="s">
        <v>9</v>
      </c>
      <c r="U36" s="3"/>
      <c r="V36" s="3"/>
    </row>
    <row r="37" spans="2:22" ht="25.5" customHeight="1" x14ac:dyDescent="0.35">
      <c r="B37" s="185" t="s">
        <v>45</v>
      </c>
      <c r="C37" s="169" t="s">
        <v>99</v>
      </c>
      <c r="D37" s="50" t="s">
        <v>88</v>
      </c>
      <c r="E37" s="51" t="s">
        <v>11</v>
      </c>
      <c r="F37" s="39">
        <v>25</v>
      </c>
      <c r="G37" s="58">
        <f>+(3*1)*2</f>
        <v>6</v>
      </c>
      <c r="H37" s="27">
        <f>+F37*G37</f>
        <v>150</v>
      </c>
      <c r="I37" s="95">
        <f>+H37</f>
        <v>150</v>
      </c>
      <c r="J37" s="6">
        <v>0</v>
      </c>
      <c r="K37" s="96">
        <v>0</v>
      </c>
      <c r="L37" s="98">
        <f>+H37*2</f>
        <v>300</v>
      </c>
      <c r="M37" s="4">
        <f>+I37*2</f>
        <v>300</v>
      </c>
      <c r="N37" s="4">
        <f>+J37*2</f>
        <v>0</v>
      </c>
      <c r="O37" s="5">
        <f>+K37*2</f>
        <v>0</v>
      </c>
      <c r="P37" s="100">
        <f>+H37+L37</f>
        <v>450</v>
      </c>
      <c r="Q37" s="13">
        <f>+I37+M37</f>
        <v>450</v>
      </c>
      <c r="R37" s="13">
        <f>+J37+N37</f>
        <v>0</v>
      </c>
      <c r="S37" s="14">
        <f>+K37+O37</f>
        <v>0</v>
      </c>
      <c r="U37" s="3"/>
      <c r="V37" s="3"/>
    </row>
    <row r="38" spans="2:22" ht="25.5" customHeight="1" x14ac:dyDescent="0.35">
      <c r="B38" s="185"/>
      <c r="C38" s="169"/>
      <c r="D38" s="50" t="s">
        <v>61</v>
      </c>
      <c r="E38" s="51" t="s">
        <v>56</v>
      </c>
      <c r="F38" s="39">
        <v>100</v>
      </c>
      <c r="G38" s="58">
        <f>1*2</f>
        <v>2</v>
      </c>
      <c r="H38" s="27">
        <f t="shared" ref="H38:H40" si="63">+F38*G38</f>
        <v>200</v>
      </c>
      <c r="I38" s="95">
        <f>+H38</f>
        <v>200</v>
      </c>
      <c r="J38" s="6">
        <v>0</v>
      </c>
      <c r="K38" s="96">
        <v>0</v>
      </c>
      <c r="L38" s="98">
        <f t="shared" ref="L38:L40" si="64">+H38*2</f>
        <v>400</v>
      </c>
      <c r="M38" s="4">
        <f t="shared" ref="M38:M40" si="65">+I38*2</f>
        <v>400</v>
      </c>
      <c r="N38" s="4">
        <f t="shared" ref="N38:N40" si="66">+J38*2</f>
        <v>0</v>
      </c>
      <c r="O38" s="5">
        <f t="shared" ref="O38:O40" si="67">+K38*2</f>
        <v>0</v>
      </c>
      <c r="P38" s="100">
        <f t="shared" ref="P38:P40" si="68">+H38+L38</f>
        <v>600</v>
      </c>
      <c r="Q38" s="13">
        <f t="shared" ref="Q38:Q40" si="69">+I38+M38</f>
        <v>600</v>
      </c>
      <c r="R38" s="13">
        <f t="shared" ref="R38:R40" si="70">+J38+N38</f>
        <v>0</v>
      </c>
      <c r="S38" s="14">
        <f t="shared" ref="S38:S40" si="71">+K38+O38</f>
        <v>0</v>
      </c>
      <c r="U38" s="3"/>
      <c r="V38" s="3"/>
    </row>
    <row r="39" spans="2:22" ht="25.5" customHeight="1" x14ac:dyDescent="0.35">
      <c r="B39" s="185"/>
      <c r="C39" s="169"/>
      <c r="D39" s="50" t="s">
        <v>69</v>
      </c>
      <c r="E39" s="51" t="s">
        <v>16</v>
      </c>
      <c r="F39" s="39">
        <v>2</v>
      </c>
      <c r="G39" s="58">
        <f>+(1*20+3)*2</f>
        <v>46</v>
      </c>
      <c r="H39" s="27">
        <f t="shared" si="63"/>
        <v>92</v>
      </c>
      <c r="I39" s="62">
        <f>+H39</f>
        <v>92</v>
      </c>
      <c r="J39" s="40">
        <v>0</v>
      </c>
      <c r="K39" s="63">
        <v>0</v>
      </c>
      <c r="L39" s="98">
        <f t="shared" si="64"/>
        <v>184</v>
      </c>
      <c r="M39" s="4">
        <f t="shared" si="65"/>
        <v>184</v>
      </c>
      <c r="N39" s="4">
        <f t="shared" si="66"/>
        <v>0</v>
      </c>
      <c r="O39" s="5">
        <f t="shared" si="67"/>
        <v>0</v>
      </c>
      <c r="P39" s="100">
        <f t="shared" si="68"/>
        <v>276</v>
      </c>
      <c r="Q39" s="13">
        <f t="shared" si="69"/>
        <v>276</v>
      </c>
      <c r="R39" s="13">
        <f t="shared" si="70"/>
        <v>0</v>
      </c>
      <c r="S39" s="14">
        <f t="shared" si="71"/>
        <v>0</v>
      </c>
      <c r="U39" s="3"/>
      <c r="V39" s="3"/>
    </row>
    <row r="40" spans="2:22" ht="25.5" customHeight="1" thickBot="1" x14ac:dyDescent="0.4">
      <c r="B40" s="185"/>
      <c r="C40" s="169"/>
      <c r="D40" s="50" t="s">
        <v>32</v>
      </c>
      <c r="E40" s="51" t="s">
        <v>175</v>
      </c>
      <c r="F40" s="39">
        <v>2</v>
      </c>
      <c r="G40" s="58">
        <f>+(1*3)</f>
        <v>3</v>
      </c>
      <c r="H40" s="27">
        <f t="shared" si="63"/>
        <v>6</v>
      </c>
      <c r="I40" s="145">
        <f>+H40</f>
        <v>6</v>
      </c>
      <c r="J40" s="146">
        <v>0</v>
      </c>
      <c r="K40" s="147">
        <v>0</v>
      </c>
      <c r="L40" s="98">
        <f t="shared" si="64"/>
        <v>12</v>
      </c>
      <c r="M40" s="4">
        <f t="shared" si="65"/>
        <v>12</v>
      </c>
      <c r="N40" s="4">
        <f t="shared" si="66"/>
        <v>0</v>
      </c>
      <c r="O40" s="5">
        <f t="shared" si="67"/>
        <v>0</v>
      </c>
      <c r="P40" s="100">
        <f t="shared" si="68"/>
        <v>18</v>
      </c>
      <c r="Q40" s="13">
        <f t="shared" si="69"/>
        <v>18</v>
      </c>
      <c r="R40" s="13">
        <f t="shared" si="70"/>
        <v>0</v>
      </c>
      <c r="S40" s="14">
        <f t="shared" si="71"/>
        <v>0</v>
      </c>
      <c r="U40" s="3"/>
      <c r="V40" s="3"/>
    </row>
    <row r="41" spans="2:22" ht="25.5" customHeight="1" thickBot="1" x14ac:dyDescent="0.4">
      <c r="B41" s="185"/>
      <c r="C41" s="169"/>
      <c r="D41" s="171" t="s">
        <v>10</v>
      </c>
      <c r="E41" s="191"/>
      <c r="F41" s="191"/>
      <c r="G41" s="192"/>
      <c r="H41" s="160">
        <f>+H37+H38+H39+H40</f>
        <v>448</v>
      </c>
      <c r="I41" s="160">
        <f t="shared" ref="I41" si="72">+I37+I38+I39+I40</f>
        <v>448</v>
      </c>
      <c r="J41" s="160">
        <f t="shared" ref="J41" si="73">+J37+J38+J39+J40</f>
        <v>0</v>
      </c>
      <c r="K41" s="160">
        <f t="shared" ref="K41" si="74">+K37+K38+K39+K40</f>
        <v>0</v>
      </c>
      <c r="L41" s="160">
        <f t="shared" ref="L41" si="75">+L37+L38+L39+L40</f>
        <v>896</v>
      </c>
      <c r="M41" s="160">
        <f t="shared" ref="M41" si="76">+M37+M38+M39+M40</f>
        <v>896</v>
      </c>
      <c r="N41" s="160">
        <f t="shared" ref="N41" si="77">+N37+N38+N39+N40</f>
        <v>0</v>
      </c>
      <c r="O41" s="160">
        <f t="shared" ref="O41" si="78">+O37+O38+O39+O40</f>
        <v>0</v>
      </c>
      <c r="P41" s="160">
        <f t="shared" ref="P41" si="79">+P37+P38+P39+P40</f>
        <v>1344</v>
      </c>
      <c r="Q41" s="160">
        <f t="shared" ref="Q41" si="80">+Q37+Q38+Q39+Q40</f>
        <v>1344</v>
      </c>
      <c r="R41" s="160">
        <f t="shared" ref="R41" si="81">+R37+R38+R39+R40</f>
        <v>0</v>
      </c>
      <c r="S41" s="160">
        <f t="shared" ref="S41" si="82">+S37+S38+S39+S40</f>
        <v>0</v>
      </c>
      <c r="U41" s="3"/>
      <c r="V41" s="3"/>
    </row>
    <row r="42" spans="2:22" ht="25.5" customHeight="1" x14ac:dyDescent="0.35">
      <c r="B42" s="45" t="s">
        <v>0</v>
      </c>
      <c r="C42" s="45" t="s">
        <v>1</v>
      </c>
      <c r="D42" s="46" t="s">
        <v>2</v>
      </c>
      <c r="E42" s="46" t="s">
        <v>3</v>
      </c>
      <c r="F42" s="47" t="s">
        <v>19</v>
      </c>
      <c r="G42" s="57" t="s">
        <v>4</v>
      </c>
      <c r="H42" s="61" t="s">
        <v>12</v>
      </c>
      <c r="I42" s="70" t="s">
        <v>20</v>
      </c>
      <c r="J42" s="47" t="s">
        <v>13</v>
      </c>
      <c r="K42" s="71" t="s">
        <v>9</v>
      </c>
      <c r="L42" s="77" t="s">
        <v>21</v>
      </c>
      <c r="M42" s="82" t="s">
        <v>22</v>
      </c>
      <c r="N42" s="48" t="s">
        <v>13</v>
      </c>
      <c r="O42" s="83" t="s">
        <v>9</v>
      </c>
      <c r="P42" s="86" t="s">
        <v>14</v>
      </c>
      <c r="Q42" s="89" t="s">
        <v>20</v>
      </c>
      <c r="R42" s="49" t="s">
        <v>13</v>
      </c>
      <c r="S42" s="90" t="s">
        <v>9</v>
      </c>
      <c r="U42" s="3"/>
      <c r="V42" s="3"/>
    </row>
    <row r="43" spans="2:22" ht="25.5" customHeight="1" x14ac:dyDescent="0.35">
      <c r="B43" s="185" t="s">
        <v>100</v>
      </c>
      <c r="C43" s="169" t="s">
        <v>101</v>
      </c>
      <c r="D43" s="50" t="s">
        <v>88</v>
      </c>
      <c r="E43" s="51" t="s">
        <v>11</v>
      </c>
      <c r="F43" s="39">
        <v>25</v>
      </c>
      <c r="G43" s="58">
        <f>+(3*1)*2</f>
        <v>6</v>
      </c>
      <c r="H43" s="27">
        <f>+F43*G43</f>
        <v>150</v>
      </c>
      <c r="I43" s="95">
        <f>+H43</f>
        <v>150</v>
      </c>
      <c r="J43" s="6">
        <v>0</v>
      </c>
      <c r="K43" s="96">
        <v>0</v>
      </c>
      <c r="L43" s="98">
        <f>+H43*2</f>
        <v>300</v>
      </c>
      <c r="M43" s="4">
        <f>+I43*2</f>
        <v>300</v>
      </c>
      <c r="N43" s="4">
        <f>+J43*2</f>
        <v>0</v>
      </c>
      <c r="O43" s="5">
        <f>+K43*2</f>
        <v>0</v>
      </c>
      <c r="P43" s="100">
        <f>+H43+L43</f>
        <v>450</v>
      </c>
      <c r="Q43" s="13">
        <f>+I43+M43</f>
        <v>450</v>
      </c>
      <c r="R43" s="13">
        <f>+J43+N43</f>
        <v>0</v>
      </c>
      <c r="S43" s="14">
        <f>+K43+O43</f>
        <v>0</v>
      </c>
      <c r="U43" s="3"/>
      <c r="V43" s="3"/>
    </row>
    <row r="44" spans="2:22" ht="25.5" customHeight="1" x14ac:dyDescent="0.35">
      <c r="B44" s="185"/>
      <c r="C44" s="169"/>
      <c r="D44" s="50" t="s">
        <v>61</v>
      </c>
      <c r="E44" s="51" t="s">
        <v>56</v>
      </c>
      <c r="F44" s="39">
        <v>100</v>
      </c>
      <c r="G44" s="58">
        <f>1*2</f>
        <v>2</v>
      </c>
      <c r="H44" s="27">
        <f t="shared" ref="H44:H46" si="83">+F44*G44</f>
        <v>200</v>
      </c>
      <c r="I44" s="95">
        <f>+H44</f>
        <v>200</v>
      </c>
      <c r="J44" s="6">
        <v>0</v>
      </c>
      <c r="K44" s="96">
        <v>0</v>
      </c>
      <c r="L44" s="98">
        <f t="shared" ref="L44:L46" si="84">+H44*2</f>
        <v>400</v>
      </c>
      <c r="M44" s="4">
        <f t="shared" ref="M44:M46" si="85">+I44*2</f>
        <v>400</v>
      </c>
      <c r="N44" s="4">
        <f t="shared" ref="N44:N46" si="86">+J44*2</f>
        <v>0</v>
      </c>
      <c r="O44" s="5">
        <f t="shared" ref="O44:O46" si="87">+K44*2</f>
        <v>0</v>
      </c>
      <c r="P44" s="100">
        <f t="shared" ref="P44:P46" si="88">+H44+L44</f>
        <v>600</v>
      </c>
      <c r="Q44" s="13">
        <f t="shared" ref="Q44:Q46" si="89">+I44+M44</f>
        <v>600</v>
      </c>
      <c r="R44" s="13">
        <f t="shared" ref="R44:R46" si="90">+J44+N44</f>
        <v>0</v>
      </c>
      <c r="S44" s="14">
        <f t="shared" ref="S44:S46" si="91">+K44+O44</f>
        <v>0</v>
      </c>
      <c r="U44" s="3"/>
      <c r="V44" s="3"/>
    </row>
    <row r="45" spans="2:22" ht="25.5" customHeight="1" x14ac:dyDescent="0.35">
      <c r="B45" s="185"/>
      <c r="C45" s="169"/>
      <c r="D45" s="50" t="s">
        <v>69</v>
      </c>
      <c r="E45" s="51" t="s">
        <v>16</v>
      </c>
      <c r="F45" s="39">
        <v>2</v>
      </c>
      <c r="G45" s="58">
        <f>+(1*20+3)*2</f>
        <v>46</v>
      </c>
      <c r="H45" s="27">
        <f t="shared" si="83"/>
        <v>92</v>
      </c>
      <c r="I45" s="62">
        <f>+H45</f>
        <v>92</v>
      </c>
      <c r="J45" s="40">
        <v>0</v>
      </c>
      <c r="K45" s="63">
        <v>0</v>
      </c>
      <c r="L45" s="98">
        <f t="shared" si="84"/>
        <v>184</v>
      </c>
      <c r="M45" s="4">
        <f t="shared" si="85"/>
        <v>184</v>
      </c>
      <c r="N45" s="4">
        <f t="shared" si="86"/>
        <v>0</v>
      </c>
      <c r="O45" s="5">
        <f t="shared" si="87"/>
        <v>0</v>
      </c>
      <c r="P45" s="100">
        <f t="shared" si="88"/>
        <v>276</v>
      </c>
      <c r="Q45" s="13">
        <f t="shared" si="89"/>
        <v>276</v>
      </c>
      <c r="R45" s="13">
        <f t="shared" si="90"/>
        <v>0</v>
      </c>
      <c r="S45" s="14">
        <f t="shared" si="91"/>
        <v>0</v>
      </c>
      <c r="U45" s="3"/>
      <c r="V45" s="3"/>
    </row>
    <row r="46" spans="2:22" ht="25.5" customHeight="1" thickBot="1" x14ac:dyDescent="0.4">
      <c r="B46" s="185"/>
      <c r="C46" s="169"/>
      <c r="D46" s="50" t="s">
        <v>32</v>
      </c>
      <c r="E46" s="51" t="s">
        <v>175</v>
      </c>
      <c r="F46" s="39">
        <v>2</v>
      </c>
      <c r="G46" s="58">
        <f>+(1*3)</f>
        <v>3</v>
      </c>
      <c r="H46" s="27">
        <f t="shared" si="83"/>
        <v>6</v>
      </c>
      <c r="I46" s="145">
        <f>+H46</f>
        <v>6</v>
      </c>
      <c r="J46" s="146">
        <v>0</v>
      </c>
      <c r="K46" s="147">
        <v>0</v>
      </c>
      <c r="L46" s="98">
        <f t="shared" si="84"/>
        <v>12</v>
      </c>
      <c r="M46" s="4">
        <f t="shared" si="85"/>
        <v>12</v>
      </c>
      <c r="N46" s="4">
        <f t="shared" si="86"/>
        <v>0</v>
      </c>
      <c r="O46" s="5">
        <f t="shared" si="87"/>
        <v>0</v>
      </c>
      <c r="P46" s="100">
        <f t="shared" si="88"/>
        <v>18</v>
      </c>
      <c r="Q46" s="13">
        <f t="shared" si="89"/>
        <v>18</v>
      </c>
      <c r="R46" s="13">
        <f t="shared" si="90"/>
        <v>0</v>
      </c>
      <c r="S46" s="14">
        <f t="shared" si="91"/>
        <v>0</v>
      </c>
      <c r="U46" s="3"/>
      <c r="V46" s="3"/>
    </row>
    <row r="47" spans="2:22" ht="25.5" customHeight="1" thickBot="1" x14ac:dyDescent="0.4">
      <c r="B47" s="185"/>
      <c r="C47" s="169"/>
      <c r="D47" s="171" t="s">
        <v>10</v>
      </c>
      <c r="E47" s="191"/>
      <c r="F47" s="191"/>
      <c r="G47" s="192"/>
      <c r="H47" s="160">
        <f>+H43+H44+H45+H46</f>
        <v>448</v>
      </c>
      <c r="I47" s="160">
        <f t="shared" ref="I47" si="92">+I43+I44+I45+I46</f>
        <v>448</v>
      </c>
      <c r="J47" s="160">
        <f t="shared" ref="J47" si="93">+J43+J44+J45+J46</f>
        <v>0</v>
      </c>
      <c r="K47" s="160">
        <f t="shared" ref="K47" si="94">+K43+K44+K45+K46</f>
        <v>0</v>
      </c>
      <c r="L47" s="160">
        <f t="shared" ref="L47" si="95">+L43+L44+L45+L46</f>
        <v>896</v>
      </c>
      <c r="M47" s="160">
        <f t="shared" ref="M47" si="96">+M43+M44+M45+M46</f>
        <v>896</v>
      </c>
      <c r="N47" s="160">
        <f t="shared" ref="N47" si="97">+N43+N44+N45+N46</f>
        <v>0</v>
      </c>
      <c r="O47" s="160">
        <f t="shared" ref="O47" si="98">+O43+O44+O45+O46</f>
        <v>0</v>
      </c>
      <c r="P47" s="160">
        <f t="shared" ref="P47" si="99">+P43+P44+P45+P46</f>
        <v>1344</v>
      </c>
      <c r="Q47" s="160">
        <f t="shared" ref="Q47" si="100">+Q43+Q44+Q45+Q46</f>
        <v>1344</v>
      </c>
      <c r="R47" s="160">
        <f t="shared" ref="R47" si="101">+R43+R44+R45+R46</f>
        <v>0</v>
      </c>
      <c r="S47" s="160">
        <f t="shared" ref="S47" si="102">+S43+S44+S45+S46</f>
        <v>0</v>
      </c>
      <c r="U47" s="3"/>
      <c r="V47" s="3"/>
    </row>
    <row r="48" spans="2:22" ht="37.5" customHeight="1" thickBot="1" x14ac:dyDescent="0.4">
      <c r="B48" s="172" t="s">
        <v>46</v>
      </c>
      <c r="C48" s="173"/>
      <c r="D48" s="173"/>
      <c r="E48" s="173"/>
      <c r="F48" s="173"/>
      <c r="G48" s="174"/>
      <c r="H48" s="10">
        <f>+H47+H41+H35+H29+H23+H17+H13+H10</f>
        <v>50889</v>
      </c>
      <c r="I48" s="10">
        <f t="shared" ref="I48:S48" si="103">+I47+I41+I35+I29+I23+I17+I13+I10</f>
        <v>50889</v>
      </c>
      <c r="J48" s="10">
        <f t="shared" si="103"/>
        <v>0</v>
      </c>
      <c r="K48" s="10">
        <f t="shared" si="103"/>
        <v>0</v>
      </c>
      <c r="L48" s="10">
        <f t="shared" si="103"/>
        <v>101778</v>
      </c>
      <c r="M48" s="10">
        <f t="shared" si="103"/>
        <v>101778</v>
      </c>
      <c r="N48" s="10">
        <f t="shared" si="103"/>
        <v>0</v>
      </c>
      <c r="O48" s="10">
        <f t="shared" si="103"/>
        <v>0</v>
      </c>
      <c r="P48" s="10">
        <f t="shared" si="103"/>
        <v>152667</v>
      </c>
      <c r="Q48" s="10">
        <f t="shared" si="103"/>
        <v>152667</v>
      </c>
      <c r="R48" s="10">
        <f t="shared" si="103"/>
        <v>0</v>
      </c>
      <c r="S48" s="10">
        <f t="shared" si="103"/>
        <v>0</v>
      </c>
      <c r="U48" s="3"/>
      <c r="V48" s="3"/>
    </row>
    <row r="49" spans="2:19" ht="47" thickBot="1" x14ac:dyDescent="0.4">
      <c r="B49" s="92" t="s">
        <v>102</v>
      </c>
      <c r="C49" s="175" t="s">
        <v>103</v>
      </c>
      <c r="D49" s="175"/>
      <c r="E49" s="175"/>
      <c r="F49" s="175"/>
      <c r="G49" s="175"/>
      <c r="H49" s="175"/>
      <c r="I49" s="175"/>
      <c r="J49" s="175"/>
      <c r="K49" s="175"/>
      <c r="L49" s="175"/>
      <c r="M49" s="175"/>
      <c r="N49" s="175"/>
      <c r="O49" s="175"/>
      <c r="P49" s="175"/>
      <c r="Q49" s="175"/>
      <c r="R49" s="175"/>
      <c r="S49" s="176"/>
    </row>
    <row r="50" spans="2:19" ht="26.5" thickBot="1" x14ac:dyDescent="0.4">
      <c r="B50" s="101" t="s">
        <v>0</v>
      </c>
      <c r="C50" s="102" t="s">
        <v>1</v>
      </c>
      <c r="D50" s="1" t="s">
        <v>2</v>
      </c>
      <c r="E50" s="1" t="s">
        <v>3</v>
      </c>
      <c r="F50" s="2" t="s">
        <v>19</v>
      </c>
      <c r="G50" s="103" t="s">
        <v>4</v>
      </c>
      <c r="H50" s="134" t="s">
        <v>12</v>
      </c>
      <c r="I50" s="116" t="s">
        <v>20</v>
      </c>
      <c r="J50" s="117" t="s">
        <v>13</v>
      </c>
      <c r="K50" s="118" t="s">
        <v>9</v>
      </c>
      <c r="L50" s="119" t="s">
        <v>21</v>
      </c>
      <c r="M50" s="120" t="s">
        <v>22</v>
      </c>
      <c r="N50" s="121" t="s">
        <v>13</v>
      </c>
      <c r="O50" s="122" t="s">
        <v>9</v>
      </c>
      <c r="P50" s="123" t="s">
        <v>14</v>
      </c>
      <c r="Q50" s="124" t="s">
        <v>20</v>
      </c>
      <c r="R50" s="125" t="s">
        <v>13</v>
      </c>
      <c r="S50" s="126" t="s">
        <v>9</v>
      </c>
    </row>
    <row r="51" spans="2:19" ht="30.5" customHeight="1" x14ac:dyDescent="0.35">
      <c r="B51" s="177" t="s">
        <v>47</v>
      </c>
      <c r="C51" s="179" t="s">
        <v>104</v>
      </c>
      <c r="D51" s="130" t="s">
        <v>66</v>
      </c>
      <c r="E51" s="131" t="s">
        <v>11</v>
      </c>
      <c r="F51" s="132">
        <v>25</v>
      </c>
      <c r="G51" s="133">
        <f>5*3</f>
        <v>15</v>
      </c>
      <c r="H51" s="40">
        <f>+F51*G51</f>
        <v>375</v>
      </c>
      <c r="I51" s="40">
        <f>+H51</f>
        <v>375</v>
      </c>
      <c r="J51" s="40">
        <v>0</v>
      </c>
      <c r="K51" s="40">
        <v>0</v>
      </c>
      <c r="L51" s="41" t="s">
        <v>156</v>
      </c>
      <c r="M51" s="41" t="s">
        <v>156</v>
      </c>
      <c r="N51" s="41" t="s">
        <v>156</v>
      </c>
      <c r="O51" s="41" t="s">
        <v>156</v>
      </c>
      <c r="P51" s="42">
        <f>+H51</f>
        <v>375</v>
      </c>
      <c r="Q51" s="42">
        <f>+P51</f>
        <v>375</v>
      </c>
      <c r="R51" s="42">
        <v>0</v>
      </c>
      <c r="S51" s="42">
        <v>0</v>
      </c>
    </row>
    <row r="52" spans="2:19" ht="31" customHeight="1" x14ac:dyDescent="0.35">
      <c r="B52" s="178"/>
      <c r="C52" s="180"/>
      <c r="D52" s="181" t="s">
        <v>10</v>
      </c>
      <c r="E52" s="181"/>
      <c r="F52" s="181"/>
      <c r="G52" s="182"/>
      <c r="H52" s="37">
        <f>+H51</f>
        <v>375</v>
      </c>
      <c r="I52" s="37">
        <f t="shared" ref="I52:S52" si="104">+I51</f>
        <v>375</v>
      </c>
      <c r="J52" s="37">
        <f t="shared" si="104"/>
        <v>0</v>
      </c>
      <c r="K52" s="37">
        <f t="shared" si="104"/>
        <v>0</v>
      </c>
      <c r="L52" s="37">
        <v>0</v>
      </c>
      <c r="M52" s="37">
        <v>0</v>
      </c>
      <c r="N52" s="37">
        <v>0</v>
      </c>
      <c r="O52" s="37">
        <v>0</v>
      </c>
      <c r="P52" s="37">
        <f t="shared" si="104"/>
        <v>375</v>
      </c>
      <c r="Q52" s="37">
        <f t="shared" si="104"/>
        <v>375</v>
      </c>
      <c r="R52" s="37">
        <f t="shared" si="104"/>
        <v>0</v>
      </c>
      <c r="S52" s="37">
        <f t="shared" si="104"/>
        <v>0</v>
      </c>
    </row>
    <row r="53" spans="2:19" hidden="1" x14ac:dyDescent="0.35">
      <c r="B53" s="178"/>
      <c r="C53" s="180"/>
      <c r="D53" s="170" t="s">
        <v>10</v>
      </c>
      <c r="E53" s="170"/>
      <c r="F53" s="170"/>
      <c r="G53" s="171"/>
      <c r="H53" s="60" t="e">
        <f>+H51+#REF!+#REF!+#REF!+H52</f>
        <v>#REF!</v>
      </c>
      <c r="I53" s="68" t="e">
        <f>+I51+#REF!+#REF!+#REF!+I52</f>
        <v>#REF!</v>
      </c>
      <c r="J53" s="54" t="e">
        <f>+J51+#REF!+#REF!+#REF!+J52</f>
        <v>#REF!</v>
      </c>
      <c r="K53" s="69" t="e">
        <f>+K51+#REF!+#REF!+#REF!+K52</f>
        <v>#REF!</v>
      </c>
      <c r="L53" s="60" t="e">
        <f>+L51+#REF!+#REF!+#REF!+L52</f>
        <v>#VALUE!</v>
      </c>
      <c r="M53" s="68" t="e">
        <f>+M51+#REF!+#REF!+#REF!+M52</f>
        <v>#VALUE!</v>
      </c>
      <c r="N53" s="54" t="e">
        <f>+N51+#REF!+#REF!+#REF!+N52</f>
        <v>#VALUE!</v>
      </c>
      <c r="O53" s="69" t="e">
        <f>+O51+#REF!+#REF!+#REF!+O52</f>
        <v>#VALUE!</v>
      </c>
      <c r="P53" s="60" t="e">
        <f>+P51+#REF!+#REF!+#REF!+P52</f>
        <v>#REF!</v>
      </c>
      <c r="Q53" s="68" t="e">
        <f>+Q51+#REF!+#REF!+#REF!+Q52</f>
        <v>#REF!</v>
      </c>
      <c r="R53" s="54" t="e">
        <f>+R51+#REF!+#REF!+#REF!+R52</f>
        <v>#REF!</v>
      </c>
      <c r="S53" s="69" t="e">
        <f>+S51+#REF!+#REF!+#REF!+S52</f>
        <v>#REF!</v>
      </c>
    </row>
    <row r="54" spans="2:19" ht="26" x14ac:dyDescent="0.35">
      <c r="B54" s="45" t="s">
        <v>0</v>
      </c>
      <c r="C54" s="45" t="s">
        <v>1</v>
      </c>
      <c r="D54" s="46" t="s">
        <v>2</v>
      </c>
      <c r="E54" s="46" t="s">
        <v>3</v>
      </c>
      <c r="F54" s="47" t="s">
        <v>19</v>
      </c>
      <c r="G54" s="57" t="s">
        <v>4</v>
      </c>
      <c r="H54" s="61" t="s">
        <v>12</v>
      </c>
      <c r="I54" s="70" t="s">
        <v>20</v>
      </c>
      <c r="J54" s="47" t="s">
        <v>13</v>
      </c>
      <c r="K54" s="71" t="s">
        <v>9</v>
      </c>
      <c r="L54" s="77" t="s">
        <v>21</v>
      </c>
      <c r="M54" s="82" t="s">
        <v>22</v>
      </c>
      <c r="N54" s="48" t="s">
        <v>13</v>
      </c>
      <c r="O54" s="83" t="s">
        <v>9</v>
      </c>
      <c r="P54" s="86" t="s">
        <v>14</v>
      </c>
      <c r="Q54" s="89" t="s">
        <v>20</v>
      </c>
      <c r="R54" s="49" t="s">
        <v>13</v>
      </c>
      <c r="S54" s="90" t="s">
        <v>9</v>
      </c>
    </row>
    <row r="55" spans="2:19" ht="29.5" customHeight="1" x14ac:dyDescent="0.35">
      <c r="B55" s="183" t="s">
        <v>48</v>
      </c>
      <c r="C55" s="184" t="s">
        <v>105</v>
      </c>
      <c r="D55" s="206" t="s">
        <v>8</v>
      </c>
      <c r="E55" s="212"/>
      <c r="F55" s="39">
        <v>70000</v>
      </c>
      <c r="G55" s="58">
        <v>1</v>
      </c>
      <c r="H55" s="59">
        <f>+F55*G55</f>
        <v>70000</v>
      </c>
      <c r="I55" s="62">
        <f>+H55</f>
        <v>70000</v>
      </c>
      <c r="J55" s="40">
        <v>0</v>
      </c>
      <c r="K55" s="63">
        <v>0</v>
      </c>
      <c r="L55" s="76">
        <f>+H55*2</f>
        <v>140000</v>
      </c>
      <c r="M55" s="80">
        <f>+L55</f>
        <v>140000</v>
      </c>
      <c r="N55" s="41">
        <v>0</v>
      </c>
      <c r="O55" s="81">
        <v>0</v>
      </c>
      <c r="P55" s="85">
        <f>+H55+L55</f>
        <v>210000</v>
      </c>
      <c r="Q55" s="87">
        <f>+P55</f>
        <v>210000</v>
      </c>
      <c r="R55" s="42">
        <v>0</v>
      </c>
      <c r="S55" s="88">
        <v>0</v>
      </c>
    </row>
    <row r="56" spans="2:19" ht="27" customHeight="1" x14ac:dyDescent="0.35">
      <c r="B56" s="183"/>
      <c r="C56" s="184"/>
      <c r="D56" s="170" t="s">
        <v>10</v>
      </c>
      <c r="E56" s="170"/>
      <c r="F56" s="170"/>
      <c r="G56" s="171"/>
      <c r="H56" s="60">
        <f>+H55</f>
        <v>70000</v>
      </c>
      <c r="I56" s="60">
        <f t="shared" ref="I56:S56" si="105">+I55</f>
        <v>70000</v>
      </c>
      <c r="J56" s="60">
        <f t="shared" si="105"/>
        <v>0</v>
      </c>
      <c r="K56" s="60">
        <f t="shared" si="105"/>
        <v>0</v>
      </c>
      <c r="L56" s="60">
        <f t="shared" si="105"/>
        <v>140000</v>
      </c>
      <c r="M56" s="60">
        <f t="shared" si="105"/>
        <v>140000</v>
      </c>
      <c r="N56" s="60">
        <f t="shared" si="105"/>
        <v>0</v>
      </c>
      <c r="O56" s="60">
        <f t="shared" si="105"/>
        <v>0</v>
      </c>
      <c r="P56" s="60">
        <f t="shared" si="105"/>
        <v>210000</v>
      </c>
      <c r="Q56" s="60">
        <f t="shared" si="105"/>
        <v>210000</v>
      </c>
      <c r="R56" s="60">
        <f t="shared" si="105"/>
        <v>0</v>
      </c>
      <c r="S56" s="60">
        <f t="shared" si="105"/>
        <v>0</v>
      </c>
    </row>
    <row r="57" spans="2:19" ht="26" x14ac:dyDescent="0.35">
      <c r="B57" s="45" t="s">
        <v>0</v>
      </c>
      <c r="C57" s="45" t="s">
        <v>1</v>
      </c>
      <c r="D57" s="46" t="s">
        <v>2</v>
      </c>
      <c r="E57" s="46" t="s">
        <v>3</v>
      </c>
      <c r="F57" s="47" t="s">
        <v>19</v>
      </c>
      <c r="G57" s="57" t="s">
        <v>4</v>
      </c>
      <c r="H57" s="61" t="s">
        <v>12</v>
      </c>
      <c r="I57" s="70" t="s">
        <v>20</v>
      </c>
      <c r="J57" s="47" t="s">
        <v>13</v>
      </c>
      <c r="K57" s="71" t="s">
        <v>9</v>
      </c>
      <c r="L57" s="77" t="s">
        <v>21</v>
      </c>
      <c r="M57" s="82" t="s">
        <v>22</v>
      </c>
      <c r="N57" s="48" t="s">
        <v>13</v>
      </c>
      <c r="O57" s="83" t="s">
        <v>9</v>
      </c>
      <c r="P57" s="86" t="s">
        <v>14</v>
      </c>
      <c r="Q57" s="89" t="s">
        <v>20</v>
      </c>
      <c r="R57" s="49" t="s">
        <v>13</v>
      </c>
      <c r="S57" s="90" t="s">
        <v>9</v>
      </c>
    </row>
    <row r="58" spans="2:19" ht="31.5" customHeight="1" x14ac:dyDescent="0.35">
      <c r="B58" s="185" t="s">
        <v>176</v>
      </c>
      <c r="C58" s="169" t="s">
        <v>106</v>
      </c>
      <c r="D58" s="206" t="s">
        <v>177</v>
      </c>
      <c r="E58" s="207"/>
      <c r="F58" s="212"/>
      <c r="G58" s="17">
        <v>0</v>
      </c>
      <c r="H58" s="19">
        <v>0</v>
      </c>
      <c r="I58" s="19">
        <v>0</v>
      </c>
      <c r="J58" s="19">
        <v>0</v>
      </c>
      <c r="K58" s="19">
        <v>0</v>
      </c>
      <c r="L58" s="19">
        <v>0</v>
      </c>
      <c r="M58" s="19">
        <v>0</v>
      </c>
      <c r="N58" s="19">
        <v>0</v>
      </c>
      <c r="O58" s="19">
        <v>0</v>
      </c>
      <c r="P58" s="19">
        <v>0</v>
      </c>
      <c r="Q58" s="19">
        <v>0</v>
      </c>
      <c r="R58" s="19">
        <v>0</v>
      </c>
      <c r="S58" s="19">
        <v>0</v>
      </c>
    </row>
    <row r="59" spans="2:19" ht="29" customHeight="1" x14ac:dyDescent="0.35">
      <c r="B59" s="185"/>
      <c r="C59" s="169"/>
      <c r="D59" s="170" t="s">
        <v>10</v>
      </c>
      <c r="E59" s="170"/>
      <c r="F59" s="170"/>
      <c r="G59" s="171"/>
      <c r="H59" s="60">
        <v>0</v>
      </c>
      <c r="I59" s="60">
        <v>0</v>
      </c>
      <c r="J59" s="60">
        <v>0</v>
      </c>
      <c r="K59" s="60">
        <v>0</v>
      </c>
      <c r="L59" s="60">
        <v>0</v>
      </c>
      <c r="M59" s="60">
        <v>0</v>
      </c>
      <c r="N59" s="60">
        <v>0</v>
      </c>
      <c r="O59" s="60">
        <v>0</v>
      </c>
      <c r="P59" s="60">
        <v>0</v>
      </c>
      <c r="Q59" s="60">
        <v>0</v>
      </c>
      <c r="R59" s="60">
        <v>0</v>
      </c>
      <c r="S59" s="60">
        <v>0</v>
      </c>
    </row>
    <row r="60" spans="2:19" ht="26" x14ac:dyDescent="0.35">
      <c r="B60" s="45" t="s">
        <v>0</v>
      </c>
      <c r="C60" s="45" t="s">
        <v>1</v>
      </c>
      <c r="D60" s="46" t="s">
        <v>2</v>
      </c>
      <c r="E60" s="46" t="s">
        <v>3</v>
      </c>
      <c r="F60" s="47" t="s">
        <v>19</v>
      </c>
      <c r="G60" s="57" t="s">
        <v>4</v>
      </c>
      <c r="H60" s="61" t="s">
        <v>12</v>
      </c>
      <c r="I60" s="70" t="s">
        <v>20</v>
      </c>
      <c r="J60" s="47" t="s">
        <v>13</v>
      </c>
      <c r="K60" s="71" t="s">
        <v>9</v>
      </c>
      <c r="L60" s="77" t="s">
        <v>21</v>
      </c>
      <c r="M60" s="82" t="s">
        <v>22</v>
      </c>
      <c r="N60" s="48" t="s">
        <v>13</v>
      </c>
      <c r="O60" s="83" t="s">
        <v>9</v>
      </c>
      <c r="P60" s="86" t="s">
        <v>14</v>
      </c>
      <c r="Q60" s="89" t="s">
        <v>20</v>
      </c>
      <c r="R60" s="49" t="s">
        <v>13</v>
      </c>
      <c r="S60" s="90" t="s">
        <v>9</v>
      </c>
    </row>
    <row r="61" spans="2:19" ht="31" customHeight="1" x14ac:dyDescent="0.35">
      <c r="B61" s="185" t="s">
        <v>178</v>
      </c>
      <c r="C61" s="169" t="s">
        <v>179</v>
      </c>
      <c r="D61" s="137" t="s">
        <v>27</v>
      </c>
      <c r="E61" s="138"/>
      <c r="F61" s="25">
        <v>55000</v>
      </c>
      <c r="G61" s="26">
        <v>1</v>
      </c>
      <c r="H61" s="27">
        <f>+F61*G61</f>
        <v>55000</v>
      </c>
      <c r="I61" s="95">
        <f>+H61</f>
        <v>55000</v>
      </c>
      <c r="J61" s="6">
        <v>0</v>
      </c>
      <c r="K61" s="96">
        <v>0</v>
      </c>
      <c r="L61" s="97">
        <f>+H61*2</f>
        <v>110000</v>
      </c>
      <c r="M61" s="98">
        <f>+I61*2</f>
        <v>110000</v>
      </c>
      <c r="N61" s="4">
        <f>+J61*2</f>
        <v>0</v>
      </c>
      <c r="O61" s="5">
        <f>+K61*2</f>
        <v>0</v>
      </c>
      <c r="P61" s="99">
        <f>+H61+L61</f>
        <v>165000</v>
      </c>
      <c r="Q61" s="100">
        <f>+I61+M61</f>
        <v>165000</v>
      </c>
      <c r="R61" s="13">
        <f>+J61+N61</f>
        <v>0</v>
      </c>
      <c r="S61" s="14">
        <f>+K61+O61</f>
        <v>0</v>
      </c>
    </row>
    <row r="62" spans="2:19" ht="29.5" customHeight="1" x14ac:dyDescent="0.35">
      <c r="B62" s="185"/>
      <c r="C62" s="169"/>
      <c r="D62" s="170" t="s">
        <v>10</v>
      </c>
      <c r="E62" s="170"/>
      <c r="F62" s="170"/>
      <c r="G62" s="171"/>
      <c r="H62" s="37">
        <f>+H61</f>
        <v>55000</v>
      </c>
      <c r="I62" s="37">
        <f t="shared" ref="I62:S62" si="106">+I61</f>
        <v>55000</v>
      </c>
      <c r="J62" s="37">
        <f t="shared" si="106"/>
        <v>0</v>
      </c>
      <c r="K62" s="37">
        <f t="shared" si="106"/>
        <v>0</v>
      </c>
      <c r="L62" s="37">
        <f t="shared" si="106"/>
        <v>110000</v>
      </c>
      <c r="M62" s="37">
        <f t="shared" si="106"/>
        <v>110000</v>
      </c>
      <c r="N62" s="37">
        <f t="shared" si="106"/>
        <v>0</v>
      </c>
      <c r="O62" s="37">
        <f t="shared" si="106"/>
        <v>0</v>
      </c>
      <c r="P62" s="37">
        <f t="shared" si="106"/>
        <v>165000</v>
      </c>
      <c r="Q62" s="37">
        <f t="shared" si="106"/>
        <v>165000</v>
      </c>
      <c r="R62" s="37">
        <f t="shared" si="106"/>
        <v>0</v>
      </c>
      <c r="S62" s="37">
        <f t="shared" si="106"/>
        <v>0</v>
      </c>
    </row>
    <row r="63" spans="2:19" ht="37" customHeight="1" x14ac:dyDescent="0.35">
      <c r="B63" s="45" t="s">
        <v>0</v>
      </c>
      <c r="C63" s="45" t="s">
        <v>1</v>
      </c>
      <c r="D63" s="46" t="s">
        <v>2</v>
      </c>
      <c r="E63" s="46" t="s">
        <v>3</v>
      </c>
      <c r="F63" s="47" t="s">
        <v>19</v>
      </c>
      <c r="G63" s="57" t="s">
        <v>4</v>
      </c>
      <c r="H63" s="61" t="s">
        <v>12</v>
      </c>
      <c r="I63" s="70" t="s">
        <v>20</v>
      </c>
      <c r="J63" s="47" t="s">
        <v>13</v>
      </c>
      <c r="K63" s="71" t="s">
        <v>9</v>
      </c>
      <c r="L63" s="77" t="s">
        <v>21</v>
      </c>
      <c r="M63" s="82" t="s">
        <v>22</v>
      </c>
      <c r="N63" s="48" t="s">
        <v>13</v>
      </c>
      <c r="O63" s="83" t="s">
        <v>9</v>
      </c>
      <c r="P63" s="86" t="s">
        <v>14</v>
      </c>
      <c r="Q63" s="89" t="s">
        <v>20</v>
      </c>
      <c r="R63" s="49" t="s">
        <v>13</v>
      </c>
      <c r="S63" s="90" t="s">
        <v>9</v>
      </c>
    </row>
    <row r="64" spans="2:19" ht="32" customHeight="1" x14ac:dyDescent="0.35">
      <c r="B64" s="185" t="s">
        <v>180</v>
      </c>
      <c r="C64" s="169" t="s">
        <v>108</v>
      </c>
      <c r="D64" s="206" t="s">
        <v>177</v>
      </c>
      <c r="E64" s="207"/>
      <c r="F64" s="212"/>
      <c r="G64" s="17">
        <v>0</v>
      </c>
      <c r="H64" s="19">
        <v>0</v>
      </c>
      <c r="I64" s="19">
        <v>0</v>
      </c>
      <c r="J64" s="19">
        <v>0</v>
      </c>
      <c r="K64" s="19">
        <v>0</v>
      </c>
      <c r="L64" s="19">
        <v>0</v>
      </c>
      <c r="M64" s="19">
        <v>0</v>
      </c>
      <c r="N64" s="19">
        <v>0</v>
      </c>
      <c r="O64" s="19">
        <v>0</v>
      </c>
      <c r="P64" s="19">
        <v>0</v>
      </c>
      <c r="Q64" s="19">
        <v>0</v>
      </c>
      <c r="R64" s="19">
        <v>0</v>
      </c>
      <c r="S64" s="19">
        <v>0</v>
      </c>
    </row>
    <row r="65" spans="2:19" ht="30.5" customHeight="1" x14ac:dyDescent="0.35">
      <c r="B65" s="185"/>
      <c r="C65" s="169"/>
      <c r="D65" s="170" t="s">
        <v>10</v>
      </c>
      <c r="E65" s="170"/>
      <c r="F65" s="170"/>
      <c r="G65" s="171"/>
      <c r="H65" s="60">
        <v>0</v>
      </c>
      <c r="I65" s="60">
        <v>0</v>
      </c>
      <c r="J65" s="60">
        <v>0</v>
      </c>
      <c r="K65" s="60">
        <v>0</v>
      </c>
      <c r="L65" s="60">
        <v>0</v>
      </c>
      <c r="M65" s="60">
        <v>0</v>
      </c>
      <c r="N65" s="60">
        <v>0</v>
      </c>
      <c r="O65" s="60">
        <v>0</v>
      </c>
      <c r="P65" s="60">
        <v>0</v>
      </c>
      <c r="Q65" s="60">
        <v>0</v>
      </c>
      <c r="R65" s="60">
        <v>0</v>
      </c>
      <c r="S65" s="60">
        <v>0</v>
      </c>
    </row>
    <row r="66" spans="2:19" ht="30.5" customHeight="1" x14ac:dyDescent="0.35">
      <c r="B66" s="45" t="s">
        <v>0</v>
      </c>
      <c r="C66" s="45" t="s">
        <v>1</v>
      </c>
      <c r="D66" s="46" t="s">
        <v>2</v>
      </c>
      <c r="E66" s="46" t="s">
        <v>3</v>
      </c>
      <c r="F66" s="47" t="s">
        <v>19</v>
      </c>
      <c r="G66" s="57" t="s">
        <v>4</v>
      </c>
      <c r="H66" s="61" t="s">
        <v>12</v>
      </c>
      <c r="I66" s="70" t="s">
        <v>20</v>
      </c>
      <c r="J66" s="47" t="s">
        <v>13</v>
      </c>
      <c r="K66" s="71" t="s">
        <v>9</v>
      </c>
      <c r="L66" s="77" t="s">
        <v>21</v>
      </c>
      <c r="M66" s="82" t="s">
        <v>22</v>
      </c>
      <c r="N66" s="48" t="s">
        <v>13</v>
      </c>
      <c r="O66" s="83" t="s">
        <v>9</v>
      </c>
      <c r="P66" s="86" t="s">
        <v>14</v>
      </c>
      <c r="Q66" s="89" t="s">
        <v>20</v>
      </c>
      <c r="R66" s="49" t="s">
        <v>13</v>
      </c>
      <c r="S66" s="90" t="s">
        <v>9</v>
      </c>
    </row>
    <row r="67" spans="2:19" ht="30.5" customHeight="1" x14ac:dyDescent="0.35">
      <c r="B67" s="185" t="s">
        <v>107</v>
      </c>
      <c r="C67" s="169" t="s">
        <v>109</v>
      </c>
      <c r="D67" s="137" t="s">
        <v>27</v>
      </c>
      <c r="E67" s="138"/>
      <c r="F67" s="25">
        <v>2500</v>
      </c>
      <c r="G67" s="26">
        <v>1</v>
      </c>
      <c r="H67" s="27">
        <v>0</v>
      </c>
      <c r="I67" s="95">
        <f>+H67</f>
        <v>0</v>
      </c>
      <c r="J67" s="6">
        <v>0</v>
      </c>
      <c r="K67" s="96">
        <v>0</v>
      </c>
      <c r="L67" s="97">
        <f>+F67*2</f>
        <v>5000</v>
      </c>
      <c r="M67" s="98">
        <v>0</v>
      </c>
      <c r="N67" s="4">
        <f>+J67*2</f>
        <v>0</v>
      </c>
      <c r="O67" s="5">
        <f>+L67</f>
        <v>5000</v>
      </c>
      <c r="P67" s="99">
        <f>+H67+L67</f>
        <v>5000</v>
      </c>
      <c r="Q67" s="100">
        <f>+I67+M67</f>
        <v>0</v>
      </c>
      <c r="R67" s="13">
        <f>+J67+N67</f>
        <v>0</v>
      </c>
      <c r="S67" s="14">
        <f>+K67+O67</f>
        <v>5000</v>
      </c>
    </row>
    <row r="68" spans="2:19" ht="30.5" customHeight="1" x14ac:dyDescent="0.35">
      <c r="B68" s="185"/>
      <c r="C68" s="169"/>
      <c r="D68" s="170" t="s">
        <v>10</v>
      </c>
      <c r="E68" s="170"/>
      <c r="F68" s="170"/>
      <c r="G68" s="171"/>
      <c r="H68" s="37">
        <f>+H67</f>
        <v>0</v>
      </c>
      <c r="I68" s="37">
        <f t="shared" ref="I68" si="107">+I67</f>
        <v>0</v>
      </c>
      <c r="J68" s="37">
        <f t="shared" ref="J68" si="108">+J67</f>
        <v>0</v>
      </c>
      <c r="K68" s="37">
        <f t="shared" ref="K68" si="109">+K67</f>
        <v>0</v>
      </c>
      <c r="L68" s="37">
        <f t="shared" ref="L68" si="110">+L67</f>
        <v>5000</v>
      </c>
      <c r="M68" s="37">
        <f t="shared" ref="M68" si="111">+M67</f>
        <v>0</v>
      </c>
      <c r="N68" s="37">
        <f t="shared" ref="N68" si="112">+N67</f>
        <v>0</v>
      </c>
      <c r="O68" s="37">
        <f t="shared" ref="O68" si="113">+O67</f>
        <v>5000</v>
      </c>
      <c r="P68" s="37">
        <f t="shared" ref="P68" si="114">+P67</f>
        <v>5000</v>
      </c>
      <c r="Q68" s="37">
        <f t="shared" ref="Q68" si="115">+Q67</f>
        <v>0</v>
      </c>
      <c r="R68" s="37">
        <f t="shared" ref="R68" si="116">+R67</f>
        <v>0</v>
      </c>
      <c r="S68" s="37">
        <f t="shared" ref="S68" si="117">+S67</f>
        <v>5000</v>
      </c>
    </row>
    <row r="69" spans="2:19" ht="30.5" customHeight="1" x14ac:dyDescent="0.35">
      <c r="B69" s="45" t="s">
        <v>0</v>
      </c>
      <c r="C69" s="45" t="s">
        <v>1</v>
      </c>
      <c r="D69" s="46" t="s">
        <v>2</v>
      </c>
      <c r="E69" s="46" t="s">
        <v>3</v>
      </c>
      <c r="F69" s="47" t="s">
        <v>19</v>
      </c>
      <c r="G69" s="57" t="s">
        <v>4</v>
      </c>
      <c r="H69" s="61" t="s">
        <v>12</v>
      </c>
      <c r="I69" s="70" t="s">
        <v>20</v>
      </c>
      <c r="J69" s="47" t="s">
        <v>13</v>
      </c>
      <c r="K69" s="71" t="s">
        <v>9</v>
      </c>
      <c r="L69" s="77" t="s">
        <v>21</v>
      </c>
      <c r="M69" s="82" t="s">
        <v>22</v>
      </c>
      <c r="N69" s="48" t="s">
        <v>13</v>
      </c>
      <c r="O69" s="83" t="s">
        <v>9</v>
      </c>
      <c r="P69" s="86" t="s">
        <v>14</v>
      </c>
      <c r="Q69" s="89" t="s">
        <v>20</v>
      </c>
      <c r="R69" s="49" t="s">
        <v>13</v>
      </c>
      <c r="S69" s="90" t="s">
        <v>9</v>
      </c>
    </row>
    <row r="70" spans="2:19" ht="30.5" customHeight="1" x14ac:dyDescent="0.35">
      <c r="B70" s="185" t="s">
        <v>181</v>
      </c>
      <c r="C70" s="169" t="s">
        <v>110</v>
      </c>
      <c r="D70" s="203" t="s">
        <v>182</v>
      </c>
      <c r="E70" s="205"/>
      <c r="F70" s="25"/>
      <c r="G70" s="26">
        <v>1</v>
      </c>
      <c r="H70" s="27">
        <f>+F70*G70</f>
        <v>0</v>
      </c>
      <c r="I70" s="95">
        <f>+H70</f>
        <v>0</v>
      </c>
      <c r="J70" s="6">
        <v>0</v>
      </c>
      <c r="K70" s="96">
        <v>0</v>
      </c>
      <c r="L70" s="97">
        <f>+H70*2</f>
        <v>0</v>
      </c>
      <c r="M70" s="98">
        <f>+I70*2</f>
        <v>0</v>
      </c>
      <c r="N70" s="4">
        <f>+J70*2</f>
        <v>0</v>
      </c>
      <c r="O70" s="5">
        <f>+K70*2</f>
        <v>0</v>
      </c>
      <c r="P70" s="99">
        <f>+H70+L70</f>
        <v>0</v>
      </c>
      <c r="Q70" s="100">
        <f>+I70+M70</f>
        <v>0</v>
      </c>
      <c r="R70" s="13">
        <f>+J70+N70</f>
        <v>0</v>
      </c>
      <c r="S70" s="14">
        <f>+K70+O70</f>
        <v>0</v>
      </c>
    </row>
    <row r="71" spans="2:19" ht="30.5" customHeight="1" thickBot="1" x14ac:dyDescent="0.4">
      <c r="B71" s="185"/>
      <c r="C71" s="169"/>
      <c r="D71" s="170" t="s">
        <v>10</v>
      </c>
      <c r="E71" s="170"/>
      <c r="F71" s="170"/>
      <c r="G71" s="171"/>
      <c r="H71" s="37">
        <f>+H70</f>
        <v>0</v>
      </c>
      <c r="I71" s="37">
        <f t="shared" ref="I71" si="118">+I70</f>
        <v>0</v>
      </c>
      <c r="J71" s="37">
        <f t="shared" ref="J71" si="119">+J70</f>
        <v>0</v>
      </c>
      <c r="K71" s="37">
        <f t="shared" ref="K71" si="120">+K70</f>
        <v>0</v>
      </c>
      <c r="L71" s="37">
        <f t="shared" ref="L71" si="121">+L70</f>
        <v>0</v>
      </c>
      <c r="M71" s="37">
        <f t="shared" ref="M71" si="122">+M70</f>
        <v>0</v>
      </c>
      <c r="N71" s="37">
        <f t="shared" ref="N71" si="123">+N70</f>
        <v>0</v>
      </c>
      <c r="O71" s="37">
        <f t="shared" ref="O71" si="124">+O70</f>
        <v>0</v>
      </c>
      <c r="P71" s="37">
        <f t="shared" ref="P71" si="125">+P70</f>
        <v>0</v>
      </c>
      <c r="Q71" s="37">
        <f t="shared" ref="Q71" si="126">+Q70</f>
        <v>0</v>
      </c>
      <c r="R71" s="37">
        <f t="shared" ref="R71" si="127">+R70</f>
        <v>0</v>
      </c>
      <c r="S71" s="37">
        <f t="shared" ref="S71" si="128">+S70</f>
        <v>0</v>
      </c>
    </row>
    <row r="72" spans="2:19" ht="30" customHeight="1" thickBot="1" x14ac:dyDescent="0.4">
      <c r="B72" s="188" t="s">
        <v>65</v>
      </c>
      <c r="C72" s="189"/>
      <c r="D72" s="189"/>
      <c r="E72" s="189"/>
      <c r="F72" s="189"/>
      <c r="G72" s="190"/>
      <c r="H72" s="10">
        <f>+H71+H68+H65+H62+H59+H56+H52</f>
        <v>125375</v>
      </c>
      <c r="I72" s="10">
        <f t="shared" ref="I72:S72" si="129">+I71+I68+I65+I62+I59+I56+I52</f>
        <v>125375</v>
      </c>
      <c r="J72" s="10">
        <f t="shared" si="129"/>
        <v>0</v>
      </c>
      <c r="K72" s="10">
        <f t="shared" si="129"/>
        <v>0</v>
      </c>
      <c r="L72" s="10">
        <f t="shared" si="129"/>
        <v>255000</v>
      </c>
      <c r="M72" s="10">
        <f t="shared" si="129"/>
        <v>250000</v>
      </c>
      <c r="N72" s="10">
        <f t="shared" si="129"/>
        <v>0</v>
      </c>
      <c r="O72" s="10">
        <f t="shared" si="129"/>
        <v>5000</v>
      </c>
      <c r="P72" s="10">
        <f t="shared" si="129"/>
        <v>380375</v>
      </c>
      <c r="Q72" s="10">
        <f t="shared" si="129"/>
        <v>375375</v>
      </c>
      <c r="R72" s="10">
        <f t="shared" si="129"/>
        <v>0</v>
      </c>
      <c r="S72" s="10">
        <f t="shared" si="129"/>
        <v>5000</v>
      </c>
    </row>
    <row r="73" spans="2:19" ht="38.25" customHeight="1" thickBot="1" x14ac:dyDescent="0.4">
      <c r="B73" s="186" t="s">
        <v>49</v>
      </c>
      <c r="C73" s="187"/>
      <c r="D73" s="187"/>
      <c r="E73" s="187"/>
      <c r="F73" s="187"/>
      <c r="G73" s="196"/>
      <c r="H73" s="21">
        <f>+H72+H48</f>
        <v>176264</v>
      </c>
      <c r="I73" s="21">
        <f t="shared" ref="I73:S73" si="130">+I72+I48</f>
        <v>176264</v>
      </c>
      <c r="J73" s="21">
        <f t="shared" si="130"/>
        <v>0</v>
      </c>
      <c r="K73" s="21">
        <f t="shared" si="130"/>
        <v>0</v>
      </c>
      <c r="L73" s="21">
        <f t="shared" si="130"/>
        <v>356778</v>
      </c>
      <c r="M73" s="21">
        <f t="shared" si="130"/>
        <v>351778</v>
      </c>
      <c r="N73" s="21">
        <f t="shared" si="130"/>
        <v>0</v>
      </c>
      <c r="O73" s="21">
        <f t="shared" si="130"/>
        <v>5000</v>
      </c>
      <c r="P73" s="21">
        <f t="shared" si="130"/>
        <v>533042</v>
      </c>
      <c r="Q73" s="21">
        <f t="shared" si="130"/>
        <v>528042</v>
      </c>
      <c r="R73" s="21">
        <f t="shared" si="130"/>
        <v>0</v>
      </c>
      <c r="S73" s="21">
        <f t="shared" si="130"/>
        <v>5000</v>
      </c>
    </row>
  </sheetData>
  <mergeCells count="58">
    <mergeCell ref="D12:E12"/>
    <mergeCell ref="D55:E55"/>
    <mergeCell ref="D58:F58"/>
    <mergeCell ref="D64:F64"/>
    <mergeCell ref="D70:E70"/>
    <mergeCell ref="B64:B65"/>
    <mergeCell ref="C64:C65"/>
    <mergeCell ref="D65:G65"/>
    <mergeCell ref="B72:G72"/>
    <mergeCell ref="B73:G73"/>
    <mergeCell ref="B67:B68"/>
    <mergeCell ref="C67:C68"/>
    <mergeCell ref="D68:G68"/>
    <mergeCell ref="B70:B71"/>
    <mergeCell ref="C70:C71"/>
    <mergeCell ref="D71:G71"/>
    <mergeCell ref="B58:B59"/>
    <mergeCell ref="C58:C59"/>
    <mergeCell ref="D59:G59"/>
    <mergeCell ref="B61:B62"/>
    <mergeCell ref="C61:C62"/>
    <mergeCell ref="D62:G62"/>
    <mergeCell ref="B55:B56"/>
    <mergeCell ref="C55:C56"/>
    <mergeCell ref="D56:G56"/>
    <mergeCell ref="B48:G48"/>
    <mergeCell ref="C49:S49"/>
    <mergeCell ref="B51:B53"/>
    <mergeCell ref="C51:C53"/>
    <mergeCell ref="D52:G52"/>
    <mergeCell ref="D53:G53"/>
    <mergeCell ref="B43:B47"/>
    <mergeCell ref="C43:C47"/>
    <mergeCell ref="D47:G47"/>
    <mergeCell ref="B31:B35"/>
    <mergeCell ref="C31:C35"/>
    <mergeCell ref="D35:G35"/>
    <mergeCell ref="B37:B41"/>
    <mergeCell ref="C37:C41"/>
    <mergeCell ref="D41:G41"/>
    <mergeCell ref="V28:Y28"/>
    <mergeCell ref="D29:G29"/>
    <mergeCell ref="B15:B17"/>
    <mergeCell ref="C15:C17"/>
    <mergeCell ref="D17:G17"/>
    <mergeCell ref="B19:B23"/>
    <mergeCell ref="C19:C23"/>
    <mergeCell ref="D23:G23"/>
    <mergeCell ref="B25:B29"/>
    <mergeCell ref="C25:C29"/>
    <mergeCell ref="B12:B13"/>
    <mergeCell ref="C12:C13"/>
    <mergeCell ref="D13:G13"/>
    <mergeCell ref="C3:S3"/>
    <mergeCell ref="C4:S4"/>
    <mergeCell ref="B6:B10"/>
    <mergeCell ref="C6:C10"/>
    <mergeCell ref="D10:G10"/>
  </mergeCells>
  <pageMargins left="0.7" right="0.7" top="0.75" bottom="0.75" header="0.51180555555555496" footer="0.51180555555555496"/>
  <pageSetup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63"/>
  <sheetViews>
    <sheetView topLeftCell="A53" zoomScale="60" zoomScaleNormal="60" workbookViewId="0">
      <selection activeCell="P64" sqref="P64"/>
    </sheetView>
  </sheetViews>
  <sheetFormatPr defaultRowHeight="14.5" x14ac:dyDescent="0.35"/>
  <cols>
    <col min="1" max="1" width="4.453125" customWidth="1"/>
    <col min="2" max="2" width="12.453125" customWidth="1"/>
    <col min="3" max="3" width="41.1796875" customWidth="1"/>
    <col min="4" max="4" width="19.453125" customWidth="1"/>
    <col min="5" max="5" width="14.26953125" customWidth="1"/>
    <col min="6" max="6" width="12.81640625" customWidth="1"/>
    <col min="7" max="7" width="14" customWidth="1"/>
    <col min="8" max="8" width="12.7265625" customWidth="1"/>
    <col min="9" max="9" width="10.1796875" customWidth="1"/>
    <col min="10" max="10" width="14.1796875" customWidth="1"/>
    <col min="11" max="11" width="11.453125" customWidth="1"/>
    <col min="12" max="12" width="17.54296875" customWidth="1"/>
    <col min="13" max="13" width="10.1796875" customWidth="1"/>
    <col min="14" max="14" width="14.1796875" customWidth="1"/>
    <col min="15" max="15" width="10.26953125" customWidth="1"/>
    <col min="16" max="16" width="13.453125" customWidth="1"/>
    <col min="17" max="17" width="11" customWidth="1"/>
    <col min="18" max="18" width="13.7265625" customWidth="1"/>
    <col min="19" max="19" width="11.1796875" customWidth="1"/>
    <col min="20" max="20" width="8.7265625" customWidth="1"/>
    <col min="21" max="21" width="11.54296875" customWidth="1"/>
    <col min="22" max="22" width="13.26953125" customWidth="1"/>
    <col min="23" max="1028" width="8.7265625" customWidth="1"/>
  </cols>
  <sheetData>
    <row r="2" spans="2:19" ht="15" thickBot="1" x14ac:dyDescent="0.4"/>
    <row r="3" spans="2:19" ht="48.75" customHeight="1" thickBot="1" x14ac:dyDescent="0.4">
      <c r="B3" s="91" t="s">
        <v>17</v>
      </c>
      <c r="C3" s="193" t="s">
        <v>183</v>
      </c>
      <c r="D3" s="193"/>
      <c r="E3" s="193"/>
      <c r="F3" s="193"/>
      <c r="G3" s="193"/>
      <c r="H3" s="193"/>
      <c r="I3" s="193"/>
      <c r="J3" s="193"/>
      <c r="K3" s="193"/>
      <c r="L3" s="193"/>
      <c r="M3" s="193"/>
      <c r="N3" s="193"/>
      <c r="O3" s="193"/>
      <c r="P3" s="193"/>
      <c r="Q3" s="193"/>
      <c r="R3" s="193"/>
      <c r="S3" s="194"/>
    </row>
    <row r="4" spans="2:19" ht="47" thickBot="1" x14ac:dyDescent="0.4">
      <c r="B4" s="92" t="s">
        <v>50</v>
      </c>
      <c r="C4" s="175" t="s">
        <v>111</v>
      </c>
      <c r="D4" s="175"/>
      <c r="E4" s="175"/>
      <c r="F4" s="175"/>
      <c r="G4" s="175"/>
      <c r="H4" s="175"/>
      <c r="I4" s="175"/>
      <c r="J4" s="175"/>
      <c r="K4" s="175"/>
      <c r="L4" s="175"/>
      <c r="M4" s="175"/>
      <c r="N4" s="175"/>
      <c r="O4" s="175"/>
      <c r="P4" s="175"/>
      <c r="Q4" s="175"/>
      <c r="R4" s="175"/>
      <c r="S4" s="176"/>
    </row>
    <row r="5" spans="2:19" ht="26.5" thickBot="1" x14ac:dyDescent="0.4">
      <c r="B5" s="101" t="s">
        <v>0</v>
      </c>
      <c r="C5" s="102" t="s">
        <v>1</v>
      </c>
      <c r="D5" s="1" t="s">
        <v>2</v>
      </c>
      <c r="E5" s="164" t="s">
        <v>3</v>
      </c>
      <c r="F5" s="117" t="s">
        <v>19</v>
      </c>
      <c r="G5" s="165" t="s">
        <v>4</v>
      </c>
      <c r="H5" s="134" t="s">
        <v>12</v>
      </c>
      <c r="I5" s="116" t="s">
        <v>20</v>
      </c>
      <c r="J5" s="117" t="s">
        <v>13</v>
      </c>
      <c r="K5" s="118" t="s">
        <v>9</v>
      </c>
      <c r="L5" s="119" t="s">
        <v>21</v>
      </c>
      <c r="M5" s="120" t="s">
        <v>22</v>
      </c>
      <c r="N5" s="121" t="s">
        <v>13</v>
      </c>
      <c r="O5" s="122" t="s">
        <v>9</v>
      </c>
      <c r="P5" s="123" t="s">
        <v>14</v>
      </c>
      <c r="Q5" s="124" t="s">
        <v>20</v>
      </c>
      <c r="R5" s="125" t="s">
        <v>13</v>
      </c>
      <c r="S5" s="126" t="s">
        <v>9</v>
      </c>
    </row>
    <row r="6" spans="2:19" ht="27" customHeight="1" x14ac:dyDescent="0.35">
      <c r="B6" s="185" t="s">
        <v>112</v>
      </c>
      <c r="C6" s="169" t="s">
        <v>113</v>
      </c>
      <c r="D6" s="28" t="s">
        <v>114</v>
      </c>
      <c r="E6" s="36" t="s">
        <v>15</v>
      </c>
      <c r="F6" s="7">
        <v>25</v>
      </c>
      <c r="G6" s="8">
        <f>+(3*1)</f>
        <v>3</v>
      </c>
      <c r="H6" s="16">
        <f>+F6*G6</f>
        <v>75</v>
      </c>
      <c r="I6" s="127">
        <f>+H6</f>
        <v>75</v>
      </c>
      <c r="J6" s="16">
        <v>0</v>
      </c>
      <c r="K6" s="16">
        <v>0</v>
      </c>
      <c r="L6" s="20">
        <f>+H6*2</f>
        <v>150</v>
      </c>
      <c r="M6" s="20">
        <f>+L6</f>
        <v>150</v>
      </c>
      <c r="N6" s="20">
        <v>0</v>
      </c>
      <c r="O6" s="20">
        <v>0</v>
      </c>
      <c r="P6" s="113">
        <f>+H6+L6</f>
        <v>225</v>
      </c>
      <c r="Q6" s="113">
        <f>+P6</f>
        <v>225</v>
      </c>
      <c r="R6" s="113">
        <v>0</v>
      </c>
      <c r="S6" s="113">
        <v>0</v>
      </c>
    </row>
    <row r="7" spans="2:19" ht="27" customHeight="1" x14ac:dyDescent="0.35">
      <c r="B7" s="185"/>
      <c r="C7" s="169"/>
      <c r="D7" s="28" t="s">
        <v>61</v>
      </c>
      <c r="E7" s="36" t="s">
        <v>56</v>
      </c>
      <c r="F7" s="7">
        <v>100</v>
      </c>
      <c r="G7" s="8">
        <f>1</f>
        <v>1</v>
      </c>
      <c r="H7" s="16">
        <f t="shared" ref="H7:H8" si="0">+F7*G7</f>
        <v>100</v>
      </c>
      <c r="I7" s="127">
        <f>+H7</f>
        <v>100</v>
      </c>
      <c r="J7" s="16">
        <v>0</v>
      </c>
      <c r="K7" s="16">
        <v>0</v>
      </c>
      <c r="L7" s="20">
        <f t="shared" ref="L7:L8" si="1">+H7*2</f>
        <v>200</v>
      </c>
      <c r="M7" s="20">
        <f t="shared" ref="M7:M8" si="2">+L7</f>
        <v>200</v>
      </c>
      <c r="N7" s="20">
        <v>0</v>
      </c>
      <c r="O7" s="20">
        <v>0</v>
      </c>
      <c r="P7" s="113">
        <f t="shared" ref="P7:P8" si="3">+H7+L7</f>
        <v>300</v>
      </c>
      <c r="Q7" s="113">
        <f t="shared" ref="Q7:Q8" si="4">+P7</f>
        <v>300</v>
      </c>
      <c r="R7" s="113">
        <v>0</v>
      </c>
      <c r="S7" s="113">
        <v>0</v>
      </c>
    </row>
    <row r="8" spans="2:19" ht="22" customHeight="1" x14ac:dyDescent="0.35">
      <c r="B8" s="185"/>
      <c r="C8" s="169"/>
      <c r="D8" s="28" t="s">
        <v>62</v>
      </c>
      <c r="E8" s="36" t="s">
        <v>16</v>
      </c>
      <c r="F8" s="7">
        <v>2</v>
      </c>
      <c r="G8" s="8">
        <f>+(1*10+3)</f>
        <v>13</v>
      </c>
      <c r="H8" s="16">
        <f t="shared" si="0"/>
        <v>26</v>
      </c>
      <c r="I8" s="127">
        <f>+H8</f>
        <v>26</v>
      </c>
      <c r="J8" s="16">
        <v>0</v>
      </c>
      <c r="K8" s="16">
        <v>0</v>
      </c>
      <c r="L8" s="20">
        <f t="shared" si="1"/>
        <v>52</v>
      </c>
      <c r="M8" s="20">
        <f t="shared" si="2"/>
        <v>52</v>
      </c>
      <c r="N8" s="20">
        <v>0</v>
      </c>
      <c r="O8" s="20">
        <v>0</v>
      </c>
      <c r="P8" s="113">
        <f t="shared" si="3"/>
        <v>78</v>
      </c>
      <c r="Q8" s="113">
        <f t="shared" si="4"/>
        <v>78</v>
      </c>
      <c r="R8" s="113">
        <v>0</v>
      </c>
      <c r="S8" s="113">
        <v>0</v>
      </c>
    </row>
    <row r="9" spans="2:19" ht="33.5" customHeight="1" thickBot="1" x14ac:dyDescent="0.4">
      <c r="B9" s="185"/>
      <c r="C9" s="169"/>
      <c r="D9" s="170" t="s">
        <v>10</v>
      </c>
      <c r="E9" s="170"/>
      <c r="F9" s="170"/>
      <c r="G9" s="171"/>
      <c r="H9" s="60">
        <f>+H6+H7+H8</f>
        <v>201</v>
      </c>
      <c r="I9" s="60">
        <f t="shared" ref="I9:S9" si="5">+I6+I7+I8</f>
        <v>201</v>
      </c>
      <c r="J9" s="60">
        <f t="shared" si="5"/>
        <v>0</v>
      </c>
      <c r="K9" s="60">
        <f t="shared" si="5"/>
        <v>0</v>
      </c>
      <c r="L9" s="60">
        <f t="shared" si="5"/>
        <v>402</v>
      </c>
      <c r="M9" s="60">
        <f t="shared" si="5"/>
        <v>402</v>
      </c>
      <c r="N9" s="60">
        <f t="shared" si="5"/>
        <v>0</v>
      </c>
      <c r="O9" s="60">
        <f t="shared" si="5"/>
        <v>0</v>
      </c>
      <c r="P9" s="60">
        <f t="shared" si="5"/>
        <v>603</v>
      </c>
      <c r="Q9" s="60">
        <f t="shared" si="5"/>
        <v>603</v>
      </c>
      <c r="R9" s="60">
        <f t="shared" si="5"/>
        <v>0</v>
      </c>
      <c r="S9" s="60">
        <f t="shared" si="5"/>
        <v>0</v>
      </c>
    </row>
    <row r="10" spans="2:19" ht="30" customHeight="1" thickBot="1" x14ac:dyDescent="0.4">
      <c r="B10" s="101" t="s">
        <v>0</v>
      </c>
      <c r="C10" s="102" t="s">
        <v>1</v>
      </c>
      <c r="D10" s="1" t="s">
        <v>2</v>
      </c>
      <c r="E10" s="1" t="s">
        <v>3</v>
      </c>
      <c r="F10" s="2" t="s">
        <v>19</v>
      </c>
      <c r="G10" s="103" t="s">
        <v>4</v>
      </c>
      <c r="H10" s="18" t="s">
        <v>12</v>
      </c>
      <c r="I10" s="104" t="s">
        <v>20</v>
      </c>
      <c r="J10" s="2" t="s">
        <v>13</v>
      </c>
      <c r="K10" s="105" t="s">
        <v>9</v>
      </c>
      <c r="L10" s="106" t="s">
        <v>21</v>
      </c>
      <c r="M10" s="107" t="s">
        <v>22</v>
      </c>
      <c r="N10" s="9" t="s">
        <v>13</v>
      </c>
      <c r="O10" s="11" t="s">
        <v>9</v>
      </c>
      <c r="P10" s="108" t="s">
        <v>14</v>
      </c>
      <c r="Q10" s="109" t="s">
        <v>20</v>
      </c>
      <c r="R10" s="110" t="s">
        <v>13</v>
      </c>
      <c r="S10" s="12" t="s">
        <v>9</v>
      </c>
    </row>
    <row r="11" spans="2:19" ht="30" customHeight="1" x14ac:dyDescent="0.35">
      <c r="B11" s="185" t="s">
        <v>51</v>
      </c>
      <c r="C11" s="169" t="s">
        <v>115</v>
      </c>
      <c r="D11" s="213" t="s">
        <v>8</v>
      </c>
      <c r="E11" s="214"/>
      <c r="F11" s="7">
        <v>1000</v>
      </c>
      <c r="G11" s="17">
        <v>1</v>
      </c>
      <c r="H11" s="19">
        <f>+F11*G11</f>
        <v>1000</v>
      </c>
      <c r="I11" s="19">
        <f>+H11</f>
        <v>1000</v>
      </c>
      <c r="J11" s="19">
        <v>0</v>
      </c>
      <c r="K11" s="19">
        <v>0</v>
      </c>
      <c r="L11" s="79">
        <f>+H11*2</f>
        <v>2000</v>
      </c>
      <c r="M11" s="23">
        <f>+I11*2</f>
        <v>2000</v>
      </c>
      <c r="N11" s="20">
        <v>0</v>
      </c>
      <c r="O11" s="22">
        <v>0</v>
      </c>
      <c r="P11" s="111">
        <f>+H11+L11</f>
        <v>3000</v>
      </c>
      <c r="Q11" s="112">
        <f>+P11</f>
        <v>3000</v>
      </c>
      <c r="R11" s="113">
        <v>0</v>
      </c>
      <c r="S11" s="114">
        <v>0</v>
      </c>
    </row>
    <row r="12" spans="2:19" ht="30" customHeight="1" thickBot="1" x14ac:dyDescent="0.4">
      <c r="B12" s="185"/>
      <c r="C12" s="169"/>
      <c r="D12" s="170" t="s">
        <v>10</v>
      </c>
      <c r="E12" s="170"/>
      <c r="F12" s="170"/>
      <c r="G12" s="171"/>
      <c r="H12" s="60">
        <f>SUM(H11:H11)</f>
        <v>1000</v>
      </c>
      <c r="I12" s="60">
        <f t="shared" ref="I12:S12" si="6">SUM(I11:I11)</f>
        <v>1000</v>
      </c>
      <c r="J12" s="60">
        <f t="shared" si="6"/>
        <v>0</v>
      </c>
      <c r="K12" s="60">
        <f t="shared" si="6"/>
        <v>0</v>
      </c>
      <c r="L12" s="60">
        <f t="shared" si="6"/>
        <v>2000</v>
      </c>
      <c r="M12" s="60">
        <f t="shared" si="6"/>
        <v>2000</v>
      </c>
      <c r="N12" s="60">
        <f t="shared" si="6"/>
        <v>0</v>
      </c>
      <c r="O12" s="60">
        <f t="shared" si="6"/>
        <v>0</v>
      </c>
      <c r="P12" s="60">
        <f t="shared" si="6"/>
        <v>3000</v>
      </c>
      <c r="Q12" s="60">
        <f t="shared" si="6"/>
        <v>3000</v>
      </c>
      <c r="R12" s="60">
        <f t="shared" si="6"/>
        <v>0</v>
      </c>
      <c r="S12" s="60">
        <f t="shared" si="6"/>
        <v>0</v>
      </c>
    </row>
    <row r="13" spans="2:19" ht="30" customHeight="1" thickBot="1" x14ac:dyDescent="0.4">
      <c r="B13" s="101" t="s">
        <v>0</v>
      </c>
      <c r="C13" s="102" t="s">
        <v>1</v>
      </c>
      <c r="D13" s="1" t="s">
        <v>2</v>
      </c>
      <c r="E13" s="1" t="s">
        <v>3</v>
      </c>
      <c r="F13" s="2" t="s">
        <v>19</v>
      </c>
      <c r="G13" s="103" t="s">
        <v>4</v>
      </c>
      <c r="H13" s="18" t="s">
        <v>12</v>
      </c>
      <c r="I13" s="104" t="s">
        <v>20</v>
      </c>
      <c r="J13" s="2" t="s">
        <v>13</v>
      </c>
      <c r="K13" s="105" t="s">
        <v>9</v>
      </c>
      <c r="L13" s="106" t="s">
        <v>21</v>
      </c>
      <c r="M13" s="107" t="s">
        <v>22</v>
      </c>
      <c r="N13" s="9" t="s">
        <v>13</v>
      </c>
      <c r="O13" s="11" t="s">
        <v>9</v>
      </c>
      <c r="P13" s="108" t="s">
        <v>14</v>
      </c>
      <c r="Q13" s="109" t="s">
        <v>20</v>
      </c>
      <c r="R13" s="110" t="s">
        <v>13</v>
      </c>
      <c r="S13" s="12" t="s">
        <v>9</v>
      </c>
    </row>
    <row r="14" spans="2:19" ht="33" customHeight="1" x14ac:dyDescent="0.35">
      <c r="B14" s="185" t="s">
        <v>52</v>
      </c>
      <c r="C14" s="169" t="s">
        <v>116</v>
      </c>
      <c r="D14" s="213" t="s">
        <v>8</v>
      </c>
      <c r="E14" s="214"/>
      <c r="F14" s="7">
        <v>500</v>
      </c>
      <c r="G14" s="17">
        <v>1</v>
      </c>
      <c r="H14" s="19">
        <f>+F14*G14</f>
        <v>500</v>
      </c>
      <c r="I14" s="19">
        <v>0</v>
      </c>
      <c r="J14" s="19">
        <v>0</v>
      </c>
      <c r="K14" s="19">
        <v>500</v>
      </c>
      <c r="L14" s="79">
        <f>+H14*2</f>
        <v>1000</v>
      </c>
      <c r="M14" s="23">
        <f>+I14*2</f>
        <v>0</v>
      </c>
      <c r="N14" s="20">
        <v>0</v>
      </c>
      <c r="O14" s="22">
        <f>+K14*2</f>
        <v>1000</v>
      </c>
      <c r="P14" s="111">
        <f>+H14+L14</f>
        <v>1500</v>
      </c>
      <c r="Q14" s="112">
        <v>0</v>
      </c>
      <c r="R14" s="113">
        <v>0</v>
      </c>
      <c r="S14" s="114">
        <f>+P14</f>
        <v>1500</v>
      </c>
    </row>
    <row r="15" spans="2:19" ht="32" customHeight="1" thickBot="1" x14ac:dyDescent="0.4">
      <c r="B15" s="185"/>
      <c r="C15" s="169"/>
      <c r="D15" s="170" t="s">
        <v>10</v>
      </c>
      <c r="E15" s="170"/>
      <c r="F15" s="170"/>
      <c r="G15" s="171"/>
      <c r="H15" s="60">
        <f>SUM(H14:H14)</f>
        <v>500</v>
      </c>
      <c r="I15" s="60">
        <f t="shared" ref="I15" si="7">SUM(I14:I14)</f>
        <v>0</v>
      </c>
      <c r="J15" s="60">
        <f t="shared" ref="J15" si="8">SUM(J14:J14)</f>
        <v>0</v>
      </c>
      <c r="K15" s="60">
        <f t="shared" ref="K15" si="9">SUM(K14:K14)</f>
        <v>500</v>
      </c>
      <c r="L15" s="60">
        <f t="shared" ref="L15" si="10">SUM(L14:L14)</f>
        <v>1000</v>
      </c>
      <c r="M15" s="60">
        <f t="shared" ref="M15" si="11">SUM(M14:M14)</f>
        <v>0</v>
      </c>
      <c r="N15" s="60">
        <f t="shared" ref="N15" si="12">SUM(N14:N14)</f>
        <v>0</v>
      </c>
      <c r="O15" s="60">
        <f t="shared" ref="O15" si="13">SUM(O14:O14)</f>
        <v>1000</v>
      </c>
      <c r="P15" s="60">
        <f t="shared" ref="P15" si="14">SUM(P14:P14)</f>
        <v>1500</v>
      </c>
      <c r="Q15" s="60">
        <f t="shared" ref="Q15" si="15">SUM(Q14:Q14)</f>
        <v>0</v>
      </c>
      <c r="R15" s="60">
        <f t="shared" ref="R15" si="16">SUM(R14:R14)</f>
        <v>0</v>
      </c>
      <c r="S15" s="60">
        <f t="shared" ref="S15" si="17">SUM(S14:S14)</f>
        <v>1500</v>
      </c>
    </row>
    <row r="16" spans="2:19" ht="32.5" customHeight="1" thickBot="1" x14ac:dyDescent="0.4">
      <c r="B16" s="101" t="s">
        <v>0</v>
      </c>
      <c r="C16" s="102" t="s">
        <v>1</v>
      </c>
      <c r="D16" s="1" t="s">
        <v>2</v>
      </c>
      <c r="E16" s="1" t="s">
        <v>3</v>
      </c>
      <c r="F16" s="2" t="s">
        <v>19</v>
      </c>
      <c r="G16" s="103" t="s">
        <v>4</v>
      </c>
      <c r="H16" s="18" t="s">
        <v>12</v>
      </c>
      <c r="I16" s="104" t="s">
        <v>20</v>
      </c>
      <c r="J16" s="2" t="s">
        <v>13</v>
      </c>
      <c r="K16" s="105" t="s">
        <v>9</v>
      </c>
      <c r="L16" s="106" t="s">
        <v>21</v>
      </c>
      <c r="M16" s="107" t="s">
        <v>22</v>
      </c>
      <c r="N16" s="9" t="s">
        <v>13</v>
      </c>
      <c r="O16" s="11" t="s">
        <v>9</v>
      </c>
      <c r="P16" s="108" t="s">
        <v>14</v>
      </c>
      <c r="Q16" s="109" t="s">
        <v>20</v>
      </c>
      <c r="R16" s="110" t="s">
        <v>13</v>
      </c>
      <c r="S16" s="12" t="s">
        <v>9</v>
      </c>
    </row>
    <row r="17" spans="2:19" ht="18" customHeight="1" x14ac:dyDescent="0.35">
      <c r="B17" s="185" t="s">
        <v>53</v>
      </c>
      <c r="C17" s="169" t="s">
        <v>117</v>
      </c>
      <c r="D17" s="28" t="s">
        <v>114</v>
      </c>
      <c r="E17" s="36" t="s">
        <v>15</v>
      </c>
      <c r="F17" s="7">
        <v>25</v>
      </c>
      <c r="G17" s="17">
        <f>4*1</f>
        <v>4</v>
      </c>
      <c r="H17" s="19">
        <f>+F17*G17</f>
        <v>100</v>
      </c>
      <c r="I17" s="74">
        <f>+H17</f>
        <v>100</v>
      </c>
      <c r="J17" s="16">
        <v>0</v>
      </c>
      <c r="K17" s="75">
        <v>0</v>
      </c>
      <c r="L17" s="79">
        <f>+H17*2</f>
        <v>200</v>
      </c>
      <c r="M17" s="23">
        <f>+L17</f>
        <v>200</v>
      </c>
      <c r="N17" s="20">
        <v>0</v>
      </c>
      <c r="O17" s="22">
        <v>0</v>
      </c>
      <c r="P17" s="111">
        <f>+H17+L17</f>
        <v>300</v>
      </c>
      <c r="Q17" s="112">
        <f>+I17+M17</f>
        <v>300</v>
      </c>
      <c r="R17" s="113">
        <f>+J17+N17</f>
        <v>0</v>
      </c>
      <c r="S17" s="114">
        <f>+K17+O17</f>
        <v>0</v>
      </c>
    </row>
    <row r="18" spans="2:19" ht="18" customHeight="1" x14ac:dyDescent="0.35">
      <c r="B18" s="185"/>
      <c r="C18" s="169"/>
      <c r="D18" s="28" t="s">
        <v>61</v>
      </c>
      <c r="E18" s="36" t="s">
        <v>56</v>
      </c>
      <c r="F18" s="7">
        <v>100</v>
      </c>
      <c r="G18" s="17">
        <v>1</v>
      </c>
      <c r="H18" s="19">
        <f t="shared" ref="H18:H20" si="18">+F18*G18</f>
        <v>100</v>
      </c>
      <c r="I18" s="74">
        <f t="shared" ref="I18:I20" si="19">+H18</f>
        <v>100</v>
      </c>
      <c r="J18" s="16">
        <v>0</v>
      </c>
      <c r="K18" s="75">
        <v>0</v>
      </c>
      <c r="L18" s="79">
        <f t="shared" ref="L18:L20" si="20">+H18*2</f>
        <v>200</v>
      </c>
      <c r="M18" s="23">
        <f t="shared" ref="M18:M20" si="21">+L18</f>
        <v>200</v>
      </c>
      <c r="N18" s="20">
        <v>0</v>
      </c>
      <c r="O18" s="22">
        <v>0</v>
      </c>
      <c r="P18" s="111">
        <f t="shared" ref="P18:P20" si="22">+H18+L18</f>
        <v>300</v>
      </c>
      <c r="Q18" s="112">
        <f t="shared" ref="Q18:Q20" si="23">+I18+M18</f>
        <v>300</v>
      </c>
      <c r="R18" s="113">
        <f t="shared" ref="R18:R20" si="24">+J18+N18</f>
        <v>0</v>
      </c>
      <c r="S18" s="114">
        <f t="shared" ref="S18:S20" si="25">+K18+O18</f>
        <v>0</v>
      </c>
    </row>
    <row r="19" spans="2:19" ht="18" customHeight="1" x14ac:dyDescent="0.35">
      <c r="B19" s="185"/>
      <c r="C19" s="169"/>
      <c r="D19" s="28" t="s">
        <v>62</v>
      </c>
      <c r="E19" s="36" t="s">
        <v>16</v>
      </c>
      <c r="F19" s="7">
        <v>2</v>
      </c>
      <c r="G19" s="17">
        <f>1*25+4</f>
        <v>29</v>
      </c>
      <c r="H19" s="19">
        <f t="shared" si="18"/>
        <v>58</v>
      </c>
      <c r="I19" s="74">
        <f t="shared" si="19"/>
        <v>58</v>
      </c>
      <c r="J19" s="16">
        <v>0</v>
      </c>
      <c r="K19" s="75">
        <v>0</v>
      </c>
      <c r="L19" s="79">
        <f t="shared" si="20"/>
        <v>116</v>
      </c>
      <c r="M19" s="23">
        <f t="shared" si="21"/>
        <v>116</v>
      </c>
      <c r="N19" s="20">
        <v>0</v>
      </c>
      <c r="O19" s="22">
        <v>0</v>
      </c>
      <c r="P19" s="111">
        <f t="shared" si="22"/>
        <v>174</v>
      </c>
      <c r="Q19" s="112">
        <f t="shared" si="23"/>
        <v>174</v>
      </c>
      <c r="R19" s="113">
        <f t="shared" si="24"/>
        <v>0</v>
      </c>
      <c r="S19" s="114">
        <f t="shared" si="25"/>
        <v>0</v>
      </c>
    </row>
    <row r="20" spans="2:19" ht="18" customHeight="1" x14ac:dyDescent="0.35">
      <c r="B20" s="185"/>
      <c r="C20" s="169"/>
      <c r="D20" s="28" t="s">
        <v>67</v>
      </c>
      <c r="E20" s="36" t="s">
        <v>170</v>
      </c>
      <c r="F20" s="7">
        <v>2</v>
      </c>
      <c r="G20" s="17">
        <v>100</v>
      </c>
      <c r="H20" s="19">
        <f t="shared" si="18"/>
        <v>200</v>
      </c>
      <c r="I20" s="74">
        <f t="shared" si="19"/>
        <v>200</v>
      </c>
      <c r="J20" s="16">
        <v>0</v>
      </c>
      <c r="K20" s="75">
        <v>0</v>
      </c>
      <c r="L20" s="79">
        <f t="shared" si="20"/>
        <v>400</v>
      </c>
      <c r="M20" s="23">
        <f t="shared" si="21"/>
        <v>400</v>
      </c>
      <c r="N20" s="20">
        <v>0</v>
      </c>
      <c r="O20" s="22">
        <v>0</v>
      </c>
      <c r="P20" s="111">
        <f t="shared" si="22"/>
        <v>600</v>
      </c>
      <c r="Q20" s="112">
        <f t="shared" si="23"/>
        <v>600</v>
      </c>
      <c r="R20" s="113">
        <f t="shared" si="24"/>
        <v>0</v>
      </c>
      <c r="S20" s="114">
        <f t="shared" si="25"/>
        <v>0</v>
      </c>
    </row>
    <row r="21" spans="2:19" ht="26.5" customHeight="1" thickBot="1" x14ac:dyDescent="0.4">
      <c r="B21" s="185"/>
      <c r="C21" s="169"/>
      <c r="D21" s="170" t="s">
        <v>10</v>
      </c>
      <c r="E21" s="170"/>
      <c r="F21" s="170"/>
      <c r="G21" s="171"/>
      <c r="H21" s="60">
        <f>+H17+H18+H19+H20</f>
        <v>458</v>
      </c>
      <c r="I21" s="60">
        <f t="shared" ref="I21:S21" si="26">+I17+I18+I19+I20</f>
        <v>458</v>
      </c>
      <c r="J21" s="60">
        <f t="shared" si="26"/>
        <v>0</v>
      </c>
      <c r="K21" s="60">
        <f t="shared" si="26"/>
        <v>0</v>
      </c>
      <c r="L21" s="60">
        <f t="shared" si="26"/>
        <v>916</v>
      </c>
      <c r="M21" s="60">
        <f t="shared" si="26"/>
        <v>916</v>
      </c>
      <c r="N21" s="60">
        <f t="shared" si="26"/>
        <v>0</v>
      </c>
      <c r="O21" s="60">
        <f t="shared" si="26"/>
        <v>0</v>
      </c>
      <c r="P21" s="60">
        <f t="shared" si="26"/>
        <v>1374</v>
      </c>
      <c r="Q21" s="60">
        <f t="shared" si="26"/>
        <v>1374</v>
      </c>
      <c r="R21" s="60">
        <f t="shared" si="26"/>
        <v>0</v>
      </c>
      <c r="S21" s="60">
        <f t="shared" si="26"/>
        <v>0</v>
      </c>
    </row>
    <row r="22" spans="2:19" ht="26.5" customHeight="1" thickBot="1" x14ac:dyDescent="0.4">
      <c r="B22" s="101" t="s">
        <v>0</v>
      </c>
      <c r="C22" s="102" t="s">
        <v>1</v>
      </c>
      <c r="D22" s="1" t="s">
        <v>2</v>
      </c>
      <c r="E22" s="1" t="s">
        <v>3</v>
      </c>
      <c r="F22" s="2" t="s">
        <v>19</v>
      </c>
      <c r="G22" s="103" t="s">
        <v>4</v>
      </c>
      <c r="H22" s="18" t="s">
        <v>12</v>
      </c>
      <c r="I22" s="104" t="s">
        <v>20</v>
      </c>
      <c r="J22" s="2" t="s">
        <v>13</v>
      </c>
      <c r="K22" s="105" t="s">
        <v>9</v>
      </c>
      <c r="L22" s="106" t="s">
        <v>21</v>
      </c>
      <c r="M22" s="107" t="s">
        <v>22</v>
      </c>
      <c r="N22" s="9" t="s">
        <v>13</v>
      </c>
      <c r="O22" s="11" t="s">
        <v>9</v>
      </c>
      <c r="P22" s="108" t="s">
        <v>14</v>
      </c>
      <c r="Q22" s="109" t="s">
        <v>20</v>
      </c>
      <c r="R22" s="110" t="s">
        <v>13</v>
      </c>
      <c r="S22" s="12" t="s">
        <v>9</v>
      </c>
    </row>
    <row r="23" spans="2:19" ht="26.5" customHeight="1" x14ac:dyDescent="0.35">
      <c r="B23" s="185" t="s">
        <v>118</v>
      </c>
      <c r="C23" s="169" t="s">
        <v>119</v>
      </c>
      <c r="D23" s="28" t="s">
        <v>114</v>
      </c>
      <c r="E23" s="36" t="s">
        <v>15</v>
      </c>
      <c r="F23" s="7">
        <v>25</v>
      </c>
      <c r="G23" s="17">
        <f>4*1</f>
        <v>4</v>
      </c>
      <c r="H23" s="19">
        <f>+F23*G23</f>
        <v>100</v>
      </c>
      <c r="I23" s="74">
        <f>+H23</f>
        <v>100</v>
      </c>
      <c r="J23" s="16">
        <v>0</v>
      </c>
      <c r="K23" s="75">
        <v>0</v>
      </c>
      <c r="L23" s="79">
        <f>+H23*2</f>
        <v>200</v>
      </c>
      <c r="M23" s="23">
        <f>+L23</f>
        <v>200</v>
      </c>
      <c r="N23" s="20">
        <v>0</v>
      </c>
      <c r="O23" s="22">
        <v>0</v>
      </c>
      <c r="P23" s="111">
        <f>+H23+L23</f>
        <v>300</v>
      </c>
      <c r="Q23" s="112">
        <f>+I23+M23</f>
        <v>300</v>
      </c>
      <c r="R23" s="113">
        <f>+J23+N23</f>
        <v>0</v>
      </c>
      <c r="S23" s="114">
        <f>+K23+O23</f>
        <v>0</v>
      </c>
    </row>
    <row r="24" spans="2:19" ht="26.5" customHeight="1" x14ac:dyDescent="0.35">
      <c r="B24" s="185"/>
      <c r="C24" s="169"/>
      <c r="D24" s="28" t="s">
        <v>61</v>
      </c>
      <c r="E24" s="36" t="s">
        <v>56</v>
      </c>
      <c r="F24" s="7">
        <v>100</v>
      </c>
      <c r="G24" s="17">
        <v>1</v>
      </c>
      <c r="H24" s="19">
        <f t="shared" ref="H24:H25" si="27">+F24*G24</f>
        <v>100</v>
      </c>
      <c r="I24" s="74">
        <f t="shared" ref="I24:I25" si="28">+H24</f>
        <v>100</v>
      </c>
      <c r="J24" s="16">
        <v>0</v>
      </c>
      <c r="K24" s="75">
        <v>0</v>
      </c>
      <c r="L24" s="79">
        <f t="shared" ref="L24:L25" si="29">+H24*2</f>
        <v>200</v>
      </c>
      <c r="M24" s="23">
        <f t="shared" ref="M24:M25" si="30">+L24</f>
        <v>200</v>
      </c>
      <c r="N24" s="20">
        <v>0</v>
      </c>
      <c r="O24" s="22">
        <v>0</v>
      </c>
      <c r="P24" s="111">
        <f t="shared" ref="P24:P25" si="31">+H24+L24</f>
        <v>300</v>
      </c>
      <c r="Q24" s="112">
        <f t="shared" ref="Q24:Q25" si="32">+I24+M24</f>
        <v>300</v>
      </c>
      <c r="R24" s="113">
        <f t="shared" ref="R24:R25" si="33">+J24+N24</f>
        <v>0</v>
      </c>
      <c r="S24" s="114">
        <f t="shared" ref="S24:S25" si="34">+K24+O24</f>
        <v>0</v>
      </c>
    </row>
    <row r="25" spans="2:19" ht="26.5" customHeight="1" x14ac:dyDescent="0.35">
      <c r="B25" s="185"/>
      <c r="C25" s="169"/>
      <c r="D25" s="28" t="s">
        <v>62</v>
      </c>
      <c r="E25" s="36" t="s">
        <v>16</v>
      </c>
      <c r="F25" s="7">
        <v>2</v>
      </c>
      <c r="G25" s="17">
        <f>1*15+4</f>
        <v>19</v>
      </c>
      <c r="H25" s="19">
        <f t="shared" si="27"/>
        <v>38</v>
      </c>
      <c r="I25" s="74">
        <f t="shared" si="28"/>
        <v>38</v>
      </c>
      <c r="J25" s="16">
        <v>0</v>
      </c>
      <c r="K25" s="75">
        <v>0</v>
      </c>
      <c r="L25" s="79">
        <f t="shared" si="29"/>
        <v>76</v>
      </c>
      <c r="M25" s="23">
        <f t="shared" si="30"/>
        <v>76</v>
      </c>
      <c r="N25" s="20">
        <v>0</v>
      </c>
      <c r="O25" s="22">
        <v>0</v>
      </c>
      <c r="P25" s="111">
        <f t="shared" si="31"/>
        <v>114</v>
      </c>
      <c r="Q25" s="112">
        <f t="shared" si="32"/>
        <v>114</v>
      </c>
      <c r="R25" s="113">
        <f t="shared" si="33"/>
        <v>0</v>
      </c>
      <c r="S25" s="114">
        <f t="shared" si="34"/>
        <v>0</v>
      </c>
    </row>
    <row r="26" spans="2:19" ht="26.5" customHeight="1" thickBot="1" x14ac:dyDescent="0.4">
      <c r="B26" s="185"/>
      <c r="C26" s="169"/>
      <c r="D26" s="170" t="s">
        <v>10</v>
      </c>
      <c r="E26" s="170"/>
      <c r="F26" s="170"/>
      <c r="G26" s="171"/>
      <c r="H26" s="60">
        <f>+H23+H24+H25</f>
        <v>238</v>
      </c>
      <c r="I26" s="60">
        <f t="shared" ref="I26:S26" si="35">+I23+I24+I25</f>
        <v>238</v>
      </c>
      <c r="J26" s="60">
        <f t="shared" si="35"/>
        <v>0</v>
      </c>
      <c r="K26" s="60">
        <f t="shared" si="35"/>
        <v>0</v>
      </c>
      <c r="L26" s="60">
        <f t="shared" si="35"/>
        <v>476</v>
      </c>
      <c r="M26" s="60">
        <f t="shared" si="35"/>
        <v>476</v>
      </c>
      <c r="N26" s="60">
        <f t="shared" si="35"/>
        <v>0</v>
      </c>
      <c r="O26" s="60">
        <f t="shared" si="35"/>
        <v>0</v>
      </c>
      <c r="P26" s="60">
        <f t="shared" si="35"/>
        <v>714</v>
      </c>
      <c r="Q26" s="60">
        <f t="shared" si="35"/>
        <v>714</v>
      </c>
      <c r="R26" s="60">
        <f t="shared" si="35"/>
        <v>0</v>
      </c>
      <c r="S26" s="60">
        <f t="shared" si="35"/>
        <v>0</v>
      </c>
    </row>
    <row r="27" spans="2:19" ht="26.5" customHeight="1" thickBot="1" x14ac:dyDescent="0.4">
      <c r="B27" s="101" t="s">
        <v>0</v>
      </c>
      <c r="C27" s="102" t="s">
        <v>1</v>
      </c>
      <c r="D27" s="1" t="s">
        <v>2</v>
      </c>
      <c r="E27" s="1" t="s">
        <v>3</v>
      </c>
      <c r="F27" s="2" t="s">
        <v>19</v>
      </c>
      <c r="G27" s="103" t="s">
        <v>4</v>
      </c>
      <c r="H27" s="18" t="s">
        <v>12</v>
      </c>
      <c r="I27" s="104" t="s">
        <v>20</v>
      </c>
      <c r="J27" s="2" t="s">
        <v>13</v>
      </c>
      <c r="K27" s="105" t="s">
        <v>9</v>
      </c>
      <c r="L27" s="106" t="s">
        <v>21</v>
      </c>
      <c r="M27" s="107" t="s">
        <v>22</v>
      </c>
      <c r="N27" s="9" t="s">
        <v>13</v>
      </c>
      <c r="O27" s="11" t="s">
        <v>9</v>
      </c>
      <c r="P27" s="108" t="s">
        <v>14</v>
      </c>
      <c r="Q27" s="109" t="s">
        <v>20</v>
      </c>
      <c r="R27" s="110" t="s">
        <v>13</v>
      </c>
      <c r="S27" s="12" t="s">
        <v>9</v>
      </c>
    </row>
    <row r="28" spans="2:19" ht="26.5" customHeight="1" x14ac:dyDescent="0.35">
      <c r="B28" s="185" t="s">
        <v>120</v>
      </c>
      <c r="C28" s="169" t="s">
        <v>121</v>
      </c>
      <c r="D28" s="28" t="s">
        <v>114</v>
      </c>
      <c r="E28" s="36" t="s">
        <v>15</v>
      </c>
      <c r="F28" s="7">
        <v>25</v>
      </c>
      <c r="G28" s="17">
        <f>2*1</f>
        <v>2</v>
      </c>
      <c r="H28" s="19">
        <f>+F28*G28</f>
        <v>50</v>
      </c>
      <c r="I28" s="74">
        <f>+H28</f>
        <v>50</v>
      </c>
      <c r="J28" s="16">
        <v>0</v>
      </c>
      <c r="K28" s="75">
        <v>0</v>
      </c>
      <c r="L28" s="79">
        <f>+H28*2</f>
        <v>100</v>
      </c>
      <c r="M28" s="23">
        <f>+L28</f>
        <v>100</v>
      </c>
      <c r="N28" s="20">
        <v>0</v>
      </c>
      <c r="O28" s="22">
        <v>0</v>
      </c>
      <c r="P28" s="111">
        <f>+H28+L28</f>
        <v>150</v>
      </c>
      <c r="Q28" s="112">
        <f>+P28</f>
        <v>150</v>
      </c>
      <c r="R28" s="113">
        <v>0</v>
      </c>
      <c r="S28" s="114">
        <v>0</v>
      </c>
    </row>
    <row r="29" spans="2:19" ht="26.5" customHeight="1" x14ac:dyDescent="0.35">
      <c r="B29" s="185"/>
      <c r="C29" s="169"/>
      <c r="D29" s="28" t="s">
        <v>61</v>
      </c>
      <c r="E29" s="36" t="s">
        <v>56</v>
      </c>
      <c r="F29" s="7">
        <v>100</v>
      </c>
      <c r="G29" s="17">
        <v>1</v>
      </c>
      <c r="H29" s="19">
        <f t="shared" ref="H29:H30" si="36">+F29*G29</f>
        <v>100</v>
      </c>
      <c r="I29" s="74">
        <f t="shared" ref="I29:I30" si="37">+H29</f>
        <v>100</v>
      </c>
      <c r="J29" s="16">
        <v>0</v>
      </c>
      <c r="K29" s="75">
        <v>0</v>
      </c>
      <c r="L29" s="79">
        <f t="shared" ref="L29:L30" si="38">+H29*2</f>
        <v>200</v>
      </c>
      <c r="M29" s="23">
        <f t="shared" ref="M29:M30" si="39">+L29</f>
        <v>200</v>
      </c>
      <c r="N29" s="20">
        <v>0</v>
      </c>
      <c r="O29" s="22">
        <v>0</v>
      </c>
      <c r="P29" s="111">
        <f t="shared" ref="P29:P30" si="40">+H29+L29</f>
        <v>300</v>
      </c>
      <c r="Q29" s="112">
        <f t="shared" ref="Q29:Q30" si="41">+P29</f>
        <v>300</v>
      </c>
      <c r="R29" s="113">
        <v>0</v>
      </c>
      <c r="S29" s="114">
        <v>0</v>
      </c>
    </row>
    <row r="30" spans="2:19" ht="26.5" customHeight="1" x14ac:dyDescent="0.35">
      <c r="B30" s="185"/>
      <c r="C30" s="169"/>
      <c r="D30" s="28" t="s">
        <v>62</v>
      </c>
      <c r="E30" s="36" t="s">
        <v>16</v>
      </c>
      <c r="F30" s="7">
        <v>2</v>
      </c>
      <c r="G30" s="17">
        <f>15+2</f>
        <v>17</v>
      </c>
      <c r="H30" s="19">
        <f t="shared" si="36"/>
        <v>34</v>
      </c>
      <c r="I30" s="74">
        <f t="shared" si="37"/>
        <v>34</v>
      </c>
      <c r="J30" s="16">
        <v>0</v>
      </c>
      <c r="K30" s="75">
        <v>0</v>
      </c>
      <c r="L30" s="79">
        <f t="shared" si="38"/>
        <v>68</v>
      </c>
      <c r="M30" s="23">
        <f t="shared" si="39"/>
        <v>68</v>
      </c>
      <c r="N30" s="20">
        <v>0</v>
      </c>
      <c r="O30" s="22">
        <v>0</v>
      </c>
      <c r="P30" s="111">
        <f t="shared" si="40"/>
        <v>102</v>
      </c>
      <c r="Q30" s="112">
        <f t="shared" si="41"/>
        <v>102</v>
      </c>
      <c r="R30" s="113">
        <v>0</v>
      </c>
      <c r="S30" s="114">
        <v>0</v>
      </c>
    </row>
    <row r="31" spans="2:19" ht="26.5" customHeight="1" thickBot="1" x14ac:dyDescent="0.4">
      <c r="B31" s="185"/>
      <c r="C31" s="169"/>
      <c r="D31" s="170" t="s">
        <v>10</v>
      </c>
      <c r="E31" s="170"/>
      <c r="F31" s="170"/>
      <c r="G31" s="171"/>
      <c r="H31" s="60">
        <f>+H28+H29+H30</f>
        <v>184</v>
      </c>
      <c r="I31" s="60">
        <f t="shared" ref="I31:S31" si="42">+I28+I29+I30</f>
        <v>184</v>
      </c>
      <c r="J31" s="60">
        <f t="shared" si="42"/>
        <v>0</v>
      </c>
      <c r="K31" s="60">
        <f t="shared" si="42"/>
        <v>0</v>
      </c>
      <c r="L31" s="60">
        <f t="shared" si="42"/>
        <v>368</v>
      </c>
      <c r="M31" s="60">
        <f t="shared" si="42"/>
        <v>368</v>
      </c>
      <c r="N31" s="60">
        <f t="shared" si="42"/>
        <v>0</v>
      </c>
      <c r="O31" s="60">
        <f t="shared" si="42"/>
        <v>0</v>
      </c>
      <c r="P31" s="60">
        <f t="shared" si="42"/>
        <v>552</v>
      </c>
      <c r="Q31" s="60">
        <f t="shared" si="42"/>
        <v>552</v>
      </c>
      <c r="R31" s="60">
        <f t="shared" si="42"/>
        <v>0</v>
      </c>
      <c r="S31" s="60">
        <f t="shared" si="42"/>
        <v>0</v>
      </c>
    </row>
    <row r="32" spans="2:19" ht="26.5" customHeight="1" thickBot="1" x14ac:dyDescent="0.4">
      <c r="B32" s="101" t="s">
        <v>0</v>
      </c>
      <c r="C32" s="102" t="s">
        <v>1</v>
      </c>
      <c r="D32" s="1" t="s">
        <v>2</v>
      </c>
      <c r="E32" s="1" t="s">
        <v>3</v>
      </c>
      <c r="F32" s="2" t="s">
        <v>19</v>
      </c>
      <c r="G32" s="103" t="s">
        <v>4</v>
      </c>
      <c r="H32" s="18" t="s">
        <v>12</v>
      </c>
      <c r="I32" s="104" t="s">
        <v>20</v>
      </c>
      <c r="J32" s="2" t="s">
        <v>13</v>
      </c>
      <c r="K32" s="105" t="s">
        <v>9</v>
      </c>
      <c r="L32" s="106" t="s">
        <v>21</v>
      </c>
      <c r="M32" s="107" t="s">
        <v>22</v>
      </c>
      <c r="N32" s="9" t="s">
        <v>13</v>
      </c>
      <c r="O32" s="11" t="s">
        <v>9</v>
      </c>
      <c r="P32" s="108" t="s">
        <v>14</v>
      </c>
      <c r="Q32" s="109" t="s">
        <v>20</v>
      </c>
      <c r="R32" s="110" t="s">
        <v>13</v>
      </c>
      <c r="S32" s="12" t="s">
        <v>9</v>
      </c>
    </row>
    <row r="33" spans="2:19" ht="26.5" customHeight="1" x14ac:dyDescent="0.35">
      <c r="B33" s="185" t="s">
        <v>122</v>
      </c>
      <c r="C33" s="169" t="s">
        <v>184</v>
      </c>
      <c r="D33" s="28" t="s">
        <v>114</v>
      </c>
      <c r="E33" s="36" t="s">
        <v>15</v>
      </c>
      <c r="F33" s="7">
        <v>25</v>
      </c>
      <c r="G33" s="17">
        <f>5*10</f>
        <v>50</v>
      </c>
      <c r="H33" s="19">
        <v>0</v>
      </c>
      <c r="I33" s="19">
        <v>0</v>
      </c>
      <c r="J33" s="19">
        <v>0</v>
      </c>
      <c r="K33" s="19">
        <v>0</v>
      </c>
      <c r="L33" s="79">
        <f>+F33*G33</f>
        <v>1250</v>
      </c>
      <c r="M33" s="23">
        <f>+L33</f>
        <v>1250</v>
      </c>
      <c r="N33" s="20">
        <v>0</v>
      </c>
      <c r="O33" s="22">
        <v>0</v>
      </c>
      <c r="P33" s="111">
        <f>+H33+L33</f>
        <v>1250</v>
      </c>
      <c r="Q33" s="112">
        <f>+P33</f>
        <v>1250</v>
      </c>
      <c r="R33" s="113">
        <v>0</v>
      </c>
      <c r="S33" s="114">
        <v>0</v>
      </c>
    </row>
    <row r="34" spans="2:19" ht="26.5" customHeight="1" thickBot="1" x14ac:dyDescent="0.4">
      <c r="B34" s="185"/>
      <c r="C34" s="169"/>
      <c r="D34" s="170" t="s">
        <v>10</v>
      </c>
      <c r="E34" s="170"/>
      <c r="F34" s="170"/>
      <c r="G34" s="171"/>
      <c r="H34" s="60">
        <v>0</v>
      </c>
      <c r="I34" s="60">
        <v>0</v>
      </c>
      <c r="J34" s="60">
        <v>0</v>
      </c>
      <c r="K34" s="60">
        <v>0</v>
      </c>
      <c r="L34" s="60">
        <f>+L33</f>
        <v>1250</v>
      </c>
      <c r="M34" s="60">
        <f t="shared" ref="M34:S34" si="43">+M33</f>
        <v>1250</v>
      </c>
      <c r="N34" s="60">
        <f t="shared" si="43"/>
        <v>0</v>
      </c>
      <c r="O34" s="60">
        <f t="shared" si="43"/>
        <v>0</v>
      </c>
      <c r="P34" s="60">
        <f t="shared" si="43"/>
        <v>1250</v>
      </c>
      <c r="Q34" s="60">
        <f t="shared" si="43"/>
        <v>1250</v>
      </c>
      <c r="R34" s="60">
        <f t="shared" si="43"/>
        <v>0</v>
      </c>
      <c r="S34" s="60">
        <f t="shared" si="43"/>
        <v>0</v>
      </c>
    </row>
    <row r="35" spans="2:19" ht="30" customHeight="1" thickBot="1" x14ac:dyDescent="0.4">
      <c r="B35" s="188" t="s">
        <v>123</v>
      </c>
      <c r="C35" s="189"/>
      <c r="D35" s="189"/>
      <c r="E35" s="189"/>
      <c r="F35" s="189"/>
      <c r="G35" s="190"/>
      <c r="H35" s="10">
        <f>+H34+H31+H26+H21+H15+H12+H9</f>
        <v>2581</v>
      </c>
      <c r="I35" s="10">
        <f t="shared" ref="I35:S35" si="44">+I34+I31+I26+I21+I15+I12+I9</f>
        <v>2081</v>
      </c>
      <c r="J35" s="10">
        <f t="shared" si="44"/>
        <v>0</v>
      </c>
      <c r="K35" s="10">
        <f t="shared" si="44"/>
        <v>500</v>
      </c>
      <c r="L35" s="10">
        <f t="shared" si="44"/>
        <v>6412</v>
      </c>
      <c r="M35" s="10">
        <f t="shared" si="44"/>
        <v>5412</v>
      </c>
      <c r="N35" s="10">
        <f t="shared" si="44"/>
        <v>0</v>
      </c>
      <c r="O35" s="10">
        <f t="shared" si="44"/>
        <v>1000</v>
      </c>
      <c r="P35" s="10">
        <f t="shared" si="44"/>
        <v>8993</v>
      </c>
      <c r="Q35" s="10">
        <f t="shared" si="44"/>
        <v>7493</v>
      </c>
      <c r="R35" s="10">
        <f t="shared" si="44"/>
        <v>0</v>
      </c>
      <c r="S35" s="10">
        <f t="shared" si="44"/>
        <v>1500</v>
      </c>
    </row>
    <row r="36" spans="2:19" ht="47" thickBot="1" x14ac:dyDescent="0.4">
      <c r="B36" s="92" t="s">
        <v>124</v>
      </c>
      <c r="C36" s="175" t="s">
        <v>127</v>
      </c>
      <c r="D36" s="175"/>
      <c r="E36" s="175"/>
      <c r="F36" s="175"/>
      <c r="G36" s="175"/>
      <c r="H36" s="175"/>
      <c r="I36" s="175"/>
      <c r="J36" s="175"/>
      <c r="K36" s="175"/>
      <c r="L36" s="175"/>
      <c r="M36" s="175"/>
      <c r="N36" s="175"/>
      <c r="O36" s="175"/>
      <c r="P36" s="175"/>
      <c r="Q36" s="175"/>
      <c r="R36" s="175"/>
      <c r="S36" s="176"/>
    </row>
    <row r="37" spans="2:19" ht="26.5" thickBot="1" x14ac:dyDescent="0.4">
      <c r="B37" s="101" t="s">
        <v>0</v>
      </c>
      <c r="C37" s="102" t="s">
        <v>1</v>
      </c>
      <c r="D37" s="1" t="s">
        <v>2</v>
      </c>
      <c r="E37" s="1" t="s">
        <v>3</v>
      </c>
      <c r="F37" s="2" t="s">
        <v>19</v>
      </c>
      <c r="G37" s="103" t="s">
        <v>4</v>
      </c>
      <c r="H37" s="18" t="s">
        <v>12</v>
      </c>
      <c r="I37" s="104" t="s">
        <v>20</v>
      </c>
      <c r="J37" s="2" t="s">
        <v>13</v>
      </c>
      <c r="K37" s="105" t="s">
        <v>9</v>
      </c>
      <c r="L37" s="106" t="s">
        <v>21</v>
      </c>
      <c r="M37" s="107" t="s">
        <v>22</v>
      </c>
      <c r="N37" s="9" t="s">
        <v>13</v>
      </c>
      <c r="O37" s="11" t="s">
        <v>9</v>
      </c>
      <c r="P37" s="108" t="s">
        <v>14</v>
      </c>
      <c r="Q37" s="109" t="s">
        <v>20</v>
      </c>
      <c r="R37" s="110" t="s">
        <v>13</v>
      </c>
      <c r="S37" s="12" t="s">
        <v>9</v>
      </c>
    </row>
    <row r="38" spans="2:19" ht="21" customHeight="1" x14ac:dyDescent="0.35">
      <c r="B38" s="177" t="s">
        <v>129</v>
      </c>
      <c r="C38" s="179" t="s">
        <v>128</v>
      </c>
      <c r="D38" s="93" t="s">
        <v>5</v>
      </c>
      <c r="E38" s="94" t="s">
        <v>56</v>
      </c>
      <c r="F38" s="25">
        <v>100</v>
      </c>
      <c r="G38" s="26">
        <v>1</v>
      </c>
      <c r="H38" s="27">
        <f>+F38*G38</f>
        <v>100</v>
      </c>
      <c r="I38" s="95">
        <f>+H38</f>
        <v>100</v>
      </c>
      <c r="J38" s="6">
        <v>0</v>
      </c>
      <c r="K38" s="96">
        <v>0</v>
      </c>
      <c r="L38" s="97" t="s">
        <v>156</v>
      </c>
      <c r="M38" s="97" t="s">
        <v>156</v>
      </c>
      <c r="N38" s="97" t="s">
        <v>156</v>
      </c>
      <c r="O38" s="97" t="s">
        <v>156</v>
      </c>
      <c r="P38" s="99">
        <f>+H38</f>
        <v>100</v>
      </c>
      <c r="Q38" s="100">
        <f>+I38</f>
        <v>100</v>
      </c>
      <c r="R38" s="13">
        <f>+J38</f>
        <v>0</v>
      </c>
      <c r="S38" s="14">
        <f>+K38</f>
        <v>0</v>
      </c>
    </row>
    <row r="39" spans="2:19" ht="28.5" customHeight="1" x14ac:dyDescent="0.35">
      <c r="B39" s="178"/>
      <c r="C39" s="180"/>
      <c r="D39" s="53" t="s">
        <v>31</v>
      </c>
      <c r="E39" s="28" t="s">
        <v>16</v>
      </c>
      <c r="F39" s="29">
        <v>12</v>
      </c>
      <c r="G39" s="30">
        <f>1*10+1</f>
        <v>11</v>
      </c>
      <c r="H39" s="27">
        <f t="shared" ref="H39:H40" si="45">+F39*G39</f>
        <v>132</v>
      </c>
      <c r="I39" s="64">
        <v>0</v>
      </c>
      <c r="J39" s="31">
        <f>+H39</f>
        <v>132</v>
      </c>
      <c r="K39" s="65">
        <v>0</v>
      </c>
      <c r="L39" s="97" t="s">
        <v>156</v>
      </c>
      <c r="M39" s="97" t="s">
        <v>156</v>
      </c>
      <c r="N39" s="97" t="s">
        <v>156</v>
      </c>
      <c r="O39" s="97" t="s">
        <v>156</v>
      </c>
      <c r="P39" s="99">
        <f t="shared" ref="P39:P40" si="46">+H39</f>
        <v>132</v>
      </c>
      <c r="Q39" s="100">
        <f t="shared" ref="Q39:Q40" si="47">+I39</f>
        <v>0</v>
      </c>
      <c r="R39" s="13">
        <f t="shared" ref="R39:R40" si="48">+J39</f>
        <v>132</v>
      </c>
      <c r="S39" s="14">
        <f t="shared" ref="S39:S40" si="49">+K39</f>
        <v>0</v>
      </c>
    </row>
    <row r="40" spans="2:19" ht="20.5" customHeight="1" x14ac:dyDescent="0.35">
      <c r="B40" s="178"/>
      <c r="C40" s="180"/>
      <c r="D40" s="28" t="s">
        <v>57</v>
      </c>
      <c r="E40" s="28" t="s">
        <v>11</v>
      </c>
      <c r="F40" s="32">
        <v>200</v>
      </c>
      <c r="G40" s="30">
        <v>2</v>
      </c>
      <c r="H40" s="27">
        <f t="shared" si="45"/>
        <v>400</v>
      </c>
      <c r="I40" s="66">
        <v>0</v>
      </c>
      <c r="J40" s="33">
        <f>+H40</f>
        <v>400</v>
      </c>
      <c r="K40" s="67">
        <v>0</v>
      </c>
      <c r="L40" s="97" t="s">
        <v>156</v>
      </c>
      <c r="M40" s="97" t="s">
        <v>156</v>
      </c>
      <c r="N40" s="97" t="s">
        <v>156</v>
      </c>
      <c r="O40" s="97" t="s">
        <v>156</v>
      </c>
      <c r="P40" s="99">
        <f t="shared" si="46"/>
        <v>400</v>
      </c>
      <c r="Q40" s="100">
        <f t="shared" si="47"/>
        <v>0</v>
      </c>
      <c r="R40" s="13">
        <f t="shared" si="48"/>
        <v>400</v>
      </c>
      <c r="S40" s="14">
        <f t="shared" si="49"/>
        <v>0</v>
      </c>
    </row>
    <row r="41" spans="2:19" ht="32" customHeight="1" x14ac:dyDescent="0.35">
      <c r="B41" s="178"/>
      <c r="C41" s="180"/>
      <c r="D41" s="170" t="s">
        <v>10</v>
      </c>
      <c r="E41" s="170"/>
      <c r="F41" s="170"/>
      <c r="G41" s="171"/>
      <c r="H41" s="60">
        <f>+H38+H39+H40</f>
        <v>632</v>
      </c>
      <c r="I41" s="60">
        <f t="shared" ref="I41:S41" si="50">+I38+I39+I40</f>
        <v>100</v>
      </c>
      <c r="J41" s="60">
        <f t="shared" si="50"/>
        <v>532</v>
      </c>
      <c r="K41" s="60">
        <f t="shared" si="50"/>
        <v>0</v>
      </c>
      <c r="L41" s="60">
        <v>0</v>
      </c>
      <c r="M41" s="60">
        <v>0</v>
      </c>
      <c r="N41" s="60">
        <v>0</v>
      </c>
      <c r="O41" s="60">
        <v>0</v>
      </c>
      <c r="P41" s="60">
        <f t="shared" si="50"/>
        <v>632</v>
      </c>
      <c r="Q41" s="60">
        <f t="shared" si="50"/>
        <v>100</v>
      </c>
      <c r="R41" s="60">
        <f t="shared" si="50"/>
        <v>532</v>
      </c>
      <c r="S41" s="60">
        <f t="shared" si="50"/>
        <v>0</v>
      </c>
    </row>
    <row r="42" spans="2:19" ht="26" x14ac:dyDescent="0.35">
      <c r="B42" s="45" t="s">
        <v>0</v>
      </c>
      <c r="C42" s="45" t="s">
        <v>1</v>
      </c>
      <c r="D42" s="46" t="s">
        <v>2</v>
      </c>
      <c r="E42" s="46" t="s">
        <v>3</v>
      </c>
      <c r="F42" s="47" t="s">
        <v>19</v>
      </c>
      <c r="G42" s="57" t="s">
        <v>4</v>
      </c>
      <c r="H42" s="61" t="s">
        <v>12</v>
      </c>
      <c r="I42" s="70" t="s">
        <v>20</v>
      </c>
      <c r="J42" s="47" t="s">
        <v>13</v>
      </c>
      <c r="K42" s="71" t="s">
        <v>9</v>
      </c>
      <c r="L42" s="77" t="s">
        <v>21</v>
      </c>
      <c r="M42" s="82" t="s">
        <v>22</v>
      </c>
      <c r="N42" s="48" t="s">
        <v>13</v>
      </c>
      <c r="O42" s="83" t="s">
        <v>9</v>
      </c>
      <c r="P42" s="86" t="s">
        <v>14</v>
      </c>
      <c r="Q42" s="89" t="s">
        <v>20</v>
      </c>
      <c r="R42" s="49" t="s">
        <v>13</v>
      </c>
      <c r="S42" s="90" t="s">
        <v>9</v>
      </c>
    </row>
    <row r="43" spans="2:19" ht="23" customHeight="1" x14ac:dyDescent="0.35">
      <c r="B43" s="183" t="s">
        <v>130</v>
      </c>
      <c r="C43" s="184" t="s">
        <v>131</v>
      </c>
      <c r="D43" s="93" t="s">
        <v>5</v>
      </c>
      <c r="E43" s="94" t="s">
        <v>56</v>
      </c>
      <c r="F43" s="25">
        <v>100</v>
      </c>
      <c r="G43" s="26">
        <v>1</v>
      </c>
      <c r="H43" s="27">
        <f>+F43*G43</f>
        <v>100</v>
      </c>
      <c r="I43" s="95">
        <f>+H43</f>
        <v>100</v>
      </c>
      <c r="J43" s="6">
        <v>0</v>
      </c>
      <c r="K43" s="96">
        <v>0</v>
      </c>
      <c r="L43" s="97" t="s">
        <v>156</v>
      </c>
      <c r="M43" s="97" t="s">
        <v>156</v>
      </c>
      <c r="N43" s="97" t="s">
        <v>156</v>
      </c>
      <c r="O43" s="97" t="s">
        <v>156</v>
      </c>
      <c r="P43" s="99">
        <f>+H43</f>
        <v>100</v>
      </c>
      <c r="Q43" s="100">
        <f>+I43</f>
        <v>100</v>
      </c>
      <c r="R43" s="13">
        <f>+J43</f>
        <v>0</v>
      </c>
      <c r="S43" s="14">
        <f>+K43</f>
        <v>0</v>
      </c>
    </row>
    <row r="44" spans="2:19" ht="19.5" customHeight="1" x14ac:dyDescent="0.35">
      <c r="B44" s="183"/>
      <c r="C44" s="184"/>
      <c r="D44" s="53" t="s">
        <v>31</v>
      </c>
      <c r="E44" s="28" t="s">
        <v>16</v>
      </c>
      <c r="F44" s="29">
        <v>12</v>
      </c>
      <c r="G44" s="30">
        <f>1*10+1</f>
        <v>11</v>
      </c>
      <c r="H44" s="27">
        <f t="shared" ref="H44:H45" si="51">+F44*G44</f>
        <v>132</v>
      </c>
      <c r="I44" s="64">
        <v>0</v>
      </c>
      <c r="J44" s="31">
        <f>+H44</f>
        <v>132</v>
      </c>
      <c r="K44" s="65">
        <v>0</v>
      </c>
      <c r="L44" s="97" t="s">
        <v>156</v>
      </c>
      <c r="M44" s="97" t="s">
        <v>156</v>
      </c>
      <c r="N44" s="97" t="s">
        <v>156</v>
      </c>
      <c r="O44" s="97" t="s">
        <v>156</v>
      </c>
      <c r="P44" s="99">
        <f t="shared" ref="P44:P45" si="52">+H44</f>
        <v>132</v>
      </c>
      <c r="Q44" s="100">
        <f t="shared" ref="Q44:Q45" si="53">+I44</f>
        <v>0</v>
      </c>
      <c r="R44" s="13">
        <f t="shared" ref="R44:R45" si="54">+J44</f>
        <v>132</v>
      </c>
      <c r="S44" s="14">
        <f t="shared" ref="S44:S45" si="55">+K44</f>
        <v>0</v>
      </c>
    </row>
    <row r="45" spans="2:19" ht="22" customHeight="1" x14ac:dyDescent="0.35">
      <c r="B45" s="183"/>
      <c r="C45" s="184"/>
      <c r="D45" s="28" t="s">
        <v>57</v>
      </c>
      <c r="E45" s="28" t="s">
        <v>11</v>
      </c>
      <c r="F45" s="32">
        <v>200</v>
      </c>
      <c r="G45" s="30">
        <v>2</v>
      </c>
      <c r="H45" s="27">
        <f t="shared" si="51"/>
        <v>400</v>
      </c>
      <c r="I45" s="66">
        <v>0</v>
      </c>
      <c r="J45" s="33">
        <f>+H45</f>
        <v>400</v>
      </c>
      <c r="K45" s="67">
        <v>0</v>
      </c>
      <c r="L45" s="97" t="s">
        <v>156</v>
      </c>
      <c r="M45" s="97" t="s">
        <v>156</v>
      </c>
      <c r="N45" s="97" t="s">
        <v>156</v>
      </c>
      <c r="O45" s="97" t="s">
        <v>156</v>
      </c>
      <c r="P45" s="99">
        <f t="shared" si="52"/>
        <v>400</v>
      </c>
      <c r="Q45" s="100">
        <f t="shared" si="53"/>
        <v>0</v>
      </c>
      <c r="R45" s="13">
        <f t="shared" si="54"/>
        <v>400</v>
      </c>
      <c r="S45" s="14">
        <f t="shared" si="55"/>
        <v>0</v>
      </c>
    </row>
    <row r="46" spans="2:19" ht="28.5" customHeight="1" x14ac:dyDescent="0.35">
      <c r="B46" s="183"/>
      <c r="C46" s="184"/>
      <c r="D46" s="170" t="s">
        <v>10</v>
      </c>
      <c r="E46" s="170"/>
      <c r="F46" s="170"/>
      <c r="G46" s="171"/>
      <c r="H46" s="60">
        <f>+H43+H44+H45</f>
        <v>632</v>
      </c>
      <c r="I46" s="60">
        <f t="shared" ref="I46" si="56">+I43+I44+I45</f>
        <v>100</v>
      </c>
      <c r="J46" s="60">
        <f t="shared" ref="J46" si="57">+J43+J44+J45</f>
        <v>532</v>
      </c>
      <c r="K46" s="60">
        <f t="shared" ref="K46" si="58">+K43+K44+K45</f>
        <v>0</v>
      </c>
      <c r="L46" s="60">
        <v>0</v>
      </c>
      <c r="M46" s="60">
        <v>0</v>
      </c>
      <c r="N46" s="60">
        <v>0</v>
      </c>
      <c r="O46" s="60">
        <v>0</v>
      </c>
      <c r="P46" s="60">
        <f t="shared" ref="P46" si="59">+P43+P44+P45</f>
        <v>632</v>
      </c>
      <c r="Q46" s="60">
        <f t="shared" ref="Q46" si="60">+Q43+Q44+Q45</f>
        <v>100</v>
      </c>
      <c r="R46" s="60">
        <f t="shared" ref="R46" si="61">+R43+R44+R45</f>
        <v>532</v>
      </c>
      <c r="S46" s="60">
        <f t="shared" ref="S46" si="62">+S43+S44+S45</f>
        <v>0</v>
      </c>
    </row>
    <row r="47" spans="2:19" ht="26" x14ac:dyDescent="0.35">
      <c r="B47" s="45" t="s">
        <v>0</v>
      </c>
      <c r="C47" s="45" t="s">
        <v>1</v>
      </c>
      <c r="D47" s="46" t="s">
        <v>2</v>
      </c>
      <c r="E47" s="46" t="s">
        <v>3</v>
      </c>
      <c r="F47" s="47" t="s">
        <v>19</v>
      </c>
      <c r="G47" s="57" t="s">
        <v>4</v>
      </c>
      <c r="H47" s="61" t="s">
        <v>12</v>
      </c>
      <c r="I47" s="70" t="s">
        <v>20</v>
      </c>
      <c r="J47" s="47" t="s">
        <v>13</v>
      </c>
      <c r="K47" s="71" t="s">
        <v>9</v>
      </c>
      <c r="L47" s="77" t="s">
        <v>21</v>
      </c>
      <c r="M47" s="82" t="s">
        <v>22</v>
      </c>
      <c r="N47" s="48" t="s">
        <v>13</v>
      </c>
      <c r="O47" s="83" t="s">
        <v>9</v>
      </c>
      <c r="P47" s="86" t="s">
        <v>14</v>
      </c>
      <c r="Q47" s="89" t="s">
        <v>20</v>
      </c>
      <c r="R47" s="49" t="s">
        <v>13</v>
      </c>
      <c r="S47" s="90" t="s">
        <v>9</v>
      </c>
    </row>
    <row r="48" spans="2:19" ht="24.5" customHeight="1" x14ac:dyDescent="0.35">
      <c r="B48" s="185" t="s">
        <v>132</v>
      </c>
      <c r="C48" s="169" t="s">
        <v>133</v>
      </c>
      <c r="D48" s="38" t="s">
        <v>58</v>
      </c>
      <c r="E48" s="24" t="s">
        <v>11</v>
      </c>
      <c r="F48" s="7">
        <v>25</v>
      </c>
      <c r="G48" s="17">
        <f>5*2</f>
        <v>10</v>
      </c>
      <c r="H48" s="215">
        <f>+F48*G48</f>
        <v>250</v>
      </c>
      <c r="I48" s="216">
        <f>+H48</f>
        <v>250</v>
      </c>
      <c r="J48" s="15">
        <v>0</v>
      </c>
      <c r="K48" s="15">
        <v>0</v>
      </c>
      <c r="L48" s="161">
        <f>+H48*2</f>
        <v>500</v>
      </c>
      <c r="M48" s="34">
        <f>+L48</f>
        <v>500</v>
      </c>
      <c r="N48" s="34">
        <v>0</v>
      </c>
      <c r="O48" s="34">
        <v>0</v>
      </c>
      <c r="P48" s="35">
        <f>+H48+L48</f>
        <v>750</v>
      </c>
      <c r="Q48" s="35">
        <f>+I48+M48</f>
        <v>750</v>
      </c>
      <c r="R48" s="35">
        <f>+J48+N48</f>
        <v>0</v>
      </c>
      <c r="S48" s="35">
        <f>+K48+O48</f>
        <v>0</v>
      </c>
    </row>
    <row r="49" spans="2:19" ht="24.5" customHeight="1" x14ac:dyDescent="0.35">
      <c r="B49" s="185"/>
      <c r="C49" s="169"/>
      <c r="D49" s="38" t="s">
        <v>185</v>
      </c>
      <c r="E49" s="24" t="s">
        <v>11</v>
      </c>
      <c r="F49" s="7">
        <v>200</v>
      </c>
      <c r="G49" s="17">
        <f>1*3</f>
        <v>3</v>
      </c>
      <c r="H49" s="215">
        <f>+F49*G49</f>
        <v>600</v>
      </c>
      <c r="I49" s="216">
        <v>0</v>
      </c>
      <c r="J49" s="217">
        <f>+H49</f>
        <v>600</v>
      </c>
      <c r="K49" s="15">
        <v>0</v>
      </c>
      <c r="L49" s="161">
        <f>+H49*2</f>
        <v>1200</v>
      </c>
      <c r="M49" s="34">
        <v>0</v>
      </c>
      <c r="N49" s="34">
        <v>0</v>
      </c>
      <c r="O49" s="34">
        <f>+L49</f>
        <v>1200</v>
      </c>
      <c r="P49" s="35">
        <f>+H49+L49</f>
        <v>1800</v>
      </c>
      <c r="Q49" s="35">
        <f>+I49+M49</f>
        <v>0</v>
      </c>
      <c r="R49" s="35">
        <f>+J49+N49</f>
        <v>600</v>
      </c>
      <c r="S49" s="35">
        <f>+K49+O49</f>
        <v>1200</v>
      </c>
    </row>
    <row r="50" spans="2:19" ht="29.5" customHeight="1" x14ac:dyDescent="0.35">
      <c r="B50" s="185"/>
      <c r="C50" s="169"/>
      <c r="D50" s="170" t="s">
        <v>10</v>
      </c>
      <c r="E50" s="170"/>
      <c r="F50" s="170"/>
      <c r="G50" s="171"/>
      <c r="H50" s="60">
        <f>+H48+H49</f>
        <v>850</v>
      </c>
      <c r="I50" s="60">
        <f t="shared" ref="I50:S50" si="63">+I48+I49</f>
        <v>250</v>
      </c>
      <c r="J50" s="60">
        <f t="shared" si="63"/>
        <v>600</v>
      </c>
      <c r="K50" s="60">
        <f t="shared" si="63"/>
        <v>0</v>
      </c>
      <c r="L50" s="60">
        <f t="shared" si="63"/>
        <v>1700</v>
      </c>
      <c r="M50" s="60">
        <f t="shared" si="63"/>
        <v>500</v>
      </c>
      <c r="N50" s="60">
        <f t="shared" si="63"/>
        <v>0</v>
      </c>
      <c r="O50" s="60">
        <f t="shared" si="63"/>
        <v>1200</v>
      </c>
      <c r="P50" s="60">
        <f t="shared" si="63"/>
        <v>2550</v>
      </c>
      <c r="Q50" s="60">
        <f t="shared" si="63"/>
        <v>750</v>
      </c>
      <c r="R50" s="60">
        <f t="shared" si="63"/>
        <v>600</v>
      </c>
      <c r="S50" s="60">
        <f t="shared" si="63"/>
        <v>1200</v>
      </c>
    </row>
    <row r="51" spans="2:19" ht="33.5" customHeight="1" x14ac:dyDescent="0.35">
      <c r="B51" s="45" t="s">
        <v>0</v>
      </c>
      <c r="C51" s="45" t="s">
        <v>1</v>
      </c>
      <c r="D51" s="46" t="s">
        <v>2</v>
      </c>
      <c r="E51" s="46" t="s">
        <v>3</v>
      </c>
      <c r="F51" s="47" t="s">
        <v>19</v>
      </c>
      <c r="G51" s="57" t="s">
        <v>4</v>
      </c>
      <c r="H51" s="61" t="s">
        <v>12</v>
      </c>
      <c r="I51" s="70" t="s">
        <v>20</v>
      </c>
      <c r="J51" s="47" t="s">
        <v>13</v>
      </c>
      <c r="K51" s="71" t="s">
        <v>9</v>
      </c>
      <c r="L51" s="77" t="s">
        <v>21</v>
      </c>
      <c r="M51" s="82" t="s">
        <v>22</v>
      </c>
      <c r="N51" s="48" t="s">
        <v>13</v>
      </c>
      <c r="O51" s="83" t="s">
        <v>9</v>
      </c>
      <c r="P51" s="86" t="s">
        <v>14</v>
      </c>
      <c r="Q51" s="89" t="s">
        <v>20</v>
      </c>
      <c r="R51" s="49" t="s">
        <v>13</v>
      </c>
      <c r="S51" s="90" t="s">
        <v>9</v>
      </c>
    </row>
    <row r="52" spans="2:19" ht="29.5" customHeight="1" x14ac:dyDescent="0.35">
      <c r="B52" s="185" t="s">
        <v>186</v>
      </c>
      <c r="C52" s="169" t="s">
        <v>134</v>
      </c>
      <c r="D52" s="28" t="s">
        <v>25</v>
      </c>
      <c r="E52" s="36" t="s">
        <v>15</v>
      </c>
      <c r="F52" s="7">
        <v>25</v>
      </c>
      <c r="G52" s="17">
        <f>8*1</f>
        <v>8</v>
      </c>
      <c r="H52" s="19">
        <f>+F52*G52</f>
        <v>200</v>
      </c>
      <c r="I52" s="74">
        <f>+H52</f>
        <v>200</v>
      </c>
      <c r="J52" s="16">
        <v>0</v>
      </c>
      <c r="K52" s="75">
        <v>0</v>
      </c>
      <c r="L52" s="79" t="s">
        <v>156</v>
      </c>
      <c r="M52" s="79" t="s">
        <v>156</v>
      </c>
      <c r="N52" s="79" t="s">
        <v>156</v>
      </c>
      <c r="O52" s="79" t="s">
        <v>156</v>
      </c>
      <c r="P52" s="111">
        <f>+H52</f>
        <v>200</v>
      </c>
      <c r="Q52" s="112">
        <f>+P52</f>
        <v>200</v>
      </c>
      <c r="R52" s="113">
        <v>0</v>
      </c>
      <c r="S52" s="114">
        <v>0</v>
      </c>
    </row>
    <row r="53" spans="2:19" ht="34.5" customHeight="1" x14ac:dyDescent="0.35">
      <c r="B53" s="185"/>
      <c r="C53" s="169"/>
      <c r="D53" s="170" t="s">
        <v>10</v>
      </c>
      <c r="E53" s="170"/>
      <c r="F53" s="170"/>
      <c r="G53" s="171"/>
      <c r="H53" s="60">
        <f>+H52</f>
        <v>200</v>
      </c>
      <c r="I53" s="60">
        <f t="shared" ref="I53:K53" si="64">+I52</f>
        <v>200</v>
      </c>
      <c r="J53" s="60">
        <f t="shared" si="64"/>
        <v>0</v>
      </c>
      <c r="K53" s="60">
        <f t="shared" si="64"/>
        <v>0</v>
      </c>
      <c r="L53" s="78">
        <v>0</v>
      </c>
      <c r="M53" s="78">
        <v>0</v>
      </c>
      <c r="N53" s="78">
        <v>0</v>
      </c>
      <c r="O53" s="78">
        <v>0</v>
      </c>
      <c r="P53" s="78">
        <f>+P52</f>
        <v>200</v>
      </c>
      <c r="Q53" s="78">
        <f t="shared" ref="Q53:S53" si="65">+Q52</f>
        <v>200</v>
      </c>
      <c r="R53" s="78">
        <f t="shared" si="65"/>
        <v>0</v>
      </c>
      <c r="S53" s="78">
        <f t="shared" si="65"/>
        <v>0</v>
      </c>
    </row>
    <row r="54" spans="2:19" ht="26" x14ac:dyDescent="0.35">
      <c r="B54" s="45" t="s">
        <v>0</v>
      </c>
      <c r="C54" s="45" t="s">
        <v>1</v>
      </c>
      <c r="D54" s="46" t="s">
        <v>2</v>
      </c>
      <c r="E54" s="46" t="s">
        <v>3</v>
      </c>
      <c r="F54" s="47" t="s">
        <v>19</v>
      </c>
      <c r="G54" s="57" t="s">
        <v>4</v>
      </c>
      <c r="H54" s="61" t="s">
        <v>12</v>
      </c>
      <c r="I54" s="70" t="s">
        <v>20</v>
      </c>
      <c r="J54" s="47" t="s">
        <v>13</v>
      </c>
      <c r="K54" s="71" t="s">
        <v>9</v>
      </c>
      <c r="L54" s="77" t="s">
        <v>21</v>
      </c>
      <c r="M54" s="82" t="s">
        <v>22</v>
      </c>
      <c r="N54" s="48" t="s">
        <v>13</v>
      </c>
      <c r="O54" s="83" t="s">
        <v>9</v>
      </c>
      <c r="P54" s="86" t="s">
        <v>14</v>
      </c>
      <c r="Q54" s="89" t="s">
        <v>20</v>
      </c>
      <c r="R54" s="49" t="s">
        <v>13</v>
      </c>
      <c r="S54" s="90" t="s">
        <v>9</v>
      </c>
    </row>
    <row r="55" spans="2:19" ht="33.5" customHeight="1" x14ac:dyDescent="0.35">
      <c r="B55" s="185" t="s">
        <v>187</v>
      </c>
      <c r="C55" s="169" t="s">
        <v>60</v>
      </c>
      <c r="D55" s="36" t="s">
        <v>135</v>
      </c>
      <c r="E55" s="36" t="s">
        <v>11</v>
      </c>
      <c r="F55" s="7">
        <v>25</v>
      </c>
      <c r="G55" s="17">
        <f>1*2</f>
        <v>2</v>
      </c>
      <c r="H55" s="19">
        <f>+F55*G55</f>
        <v>50</v>
      </c>
      <c r="I55" s="19">
        <f>+H55</f>
        <v>50</v>
      </c>
      <c r="J55" s="19">
        <v>0</v>
      </c>
      <c r="K55" s="115">
        <v>0</v>
      </c>
      <c r="L55" s="166">
        <f>+H55*2</f>
        <v>100</v>
      </c>
      <c r="M55" s="43">
        <f>+I55*2</f>
        <v>100</v>
      </c>
      <c r="N55" s="43">
        <v>0</v>
      </c>
      <c r="O55" s="43">
        <v>0</v>
      </c>
      <c r="P55" s="167">
        <f>+H55+L55</f>
        <v>150</v>
      </c>
      <c r="Q55" s="167">
        <f>+I55+M55</f>
        <v>150</v>
      </c>
      <c r="R55" s="44">
        <v>0</v>
      </c>
      <c r="S55" s="44">
        <v>0</v>
      </c>
    </row>
    <row r="56" spans="2:19" ht="33.5" customHeight="1" x14ac:dyDescent="0.35">
      <c r="B56" s="185"/>
      <c r="C56" s="169"/>
      <c r="D56" s="38" t="s">
        <v>136</v>
      </c>
      <c r="E56" s="36" t="s">
        <v>11</v>
      </c>
      <c r="F56" s="7">
        <v>25</v>
      </c>
      <c r="G56" s="17">
        <f>1*3*12</f>
        <v>36</v>
      </c>
      <c r="H56" s="19">
        <f>+F56*G56</f>
        <v>900</v>
      </c>
      <c r="I56" s="19">
        <f>+H56</f>
        <v>900</v>
      </c>
      <c r="J56" s="19">
        <v>0</v>
      </c>
      <c r="K56" s="115">
        <v>0</v>
      </c>
      <c r="L56" s="166">
        <f>+H56*2</f>
        <v>1800</v>
      </c>
      <c r="M56" s="43">
        <f>+I56*2</f>
        <v>1800</v>
      </c>
      <c r="N56" s="43">
        <v>0</v>
      </c>
      <c r="O56" s="43">
        <v>0</v>
      </c>
      <c r="P56" s="167">
        <f>+H56+L56</f>
        <v>2700</v>
      </c>
      <c r="Q56" s="167">
        <f>+I56+L56</f>
        <v>2700</v>
      </c>
      <c r="R56" s="44">
        <v>0</v>
      </c>
      <c r="S56" s="44">
        <v>0</v>
      </c>
    </row>
    <row r="57" spans="2:19" ht="35.5" customHeight="1" x14ac:dyDescent="0.35">
      <c r="B57" s="185"/>
      <c r="C57" s="169"/>
      <c r="D57" s="170" t="s">
        <v>10</v>
      </c>
      <c r="E57" s="170"/>
      <c r="F57" s="170"/>
      <c r="G57" s="171"/>
      <c r="H57" s="60">
        <f>+H55+H56</f>
        <v>950</v>
      </c>
      <c r="I57" s="60">
        <f t="shared" ref="I57:S57" si="66">+I55+I56</f>
        <v>950</v>
      </c>
      <c r="J57" s="60">
        <f t="shared" si="66"/>
        <v>0</v>
      </c>
      <c r="K57" s="60">
        <f t="shared" si="66"/>
        <v>0</v>
      </c>
      <c r="L57" s="60">
        <f t="shared" si="66"/>
        <v>1900</v>
      </c>
      <c r="M57" s="60">
        <f t="shared" si="66"/>
        <v>1900</v>
      </c>
      <c r="N57" s="60">
        <f t="shared" si="66"/>
        <v>0</v>
      </c>
      <c r="O57" s="60">
        <f t="shared" si="66"/>
        <v>0</v>
      </c>
      <c r="P57" s="60">
        <f t="shared" si="66"/>
        <v>2850</v>
      </c>
      <c r="Q57" s="60">
        <f t="shared" si="66"/>
        <v>2850</v>
      </c>
      <c r="R57" s="60">
        <f t="shared" si="66"/>
        <v>0</v>
      </c>
      <c r="S57" s="60">
        <f t="shared" si="66"/>
        <v>0</v>
      </c>
    </row>
    <row r="58" spans="2:19" ht="39.5" customHeight="1" x14ac:dyDescent="0.35">
      <c r="B58" s="45" t="s">
        <v>0</v>
      </c>
      <c r="C58" s="45" t="s">
        <v>1</v>
      </c>
      <c r="D58" s="46" t="s">
        <v>2</v>
      </c>
      <c r="E58" s="46" t="s">
        <v>3</v>
      </c>
      <c r="F58" s="47" t="s">
        <v>19</v>
      </c>
      <c r="G58" s="57" t="s">
        <v>4</v>
      </c>
      <c r="H58" s="61" t="s">
        <v>12</v>
      </c>
      <c r="I58" s="70" t="s">
        <v>20</v>
      </c>
      <c r="J58" s="47" t="s">
        <v>13</v>
      </c>
      <c r="K58" s="71" t="s">
        <v>9</v>
      </c>
      <c r="L58" s="77" t="s">
        <v>21</v>
      </c>
      <c r="M58" s="82" t="s">
        <v>22</v>
      </c>
      <c r="N58" s="48" t="s">
        <v>13</v>
      </c>
      <c r="O58" s="83" t="s">
        <v>9</v>
      </c>
      <c r="P58" s="86" t="s">
        <v>14</v>
      </c>
      <c r="Q58" s="89" t="s">
        <v>20</v>
      </c>
      <c r="R58" s="49" t="s">
        <v>13</v>
      </c>
      <c r="S58" s="90" t="s">
        <v>9</v>
      </c>
    </row>
    <row r="59" spans="2:19" ht="36.5" customHeight="1" x14ac:dyDescent="0.35">
      <c r="B59" s="185" t="s">
        <v>188</v>
      </c>
      <c r="C59" s="169" t="s">
        <v>137</v>
      </c>
      <c r="D59" s="36" t="s">
        <v>135</v>
      </c>
      <c r="E59" s="36" t="s">
        <v>11</v>
      </c>
      <c r="F59" s="7">
        <v>25</v>
      </c>
      <c r="G59" s="17">
        <f>1*2</f>
        <v>2</v>
      </c>
      <c r="H59" s="19">
        <f>+F59*G59</f>
        <v>50</v>
      </c>
      <c r="I59" s="19">
        <f>+H59</f>
        <v>50</v>
      </c>
      <c r="J59" s="19">
        <v>0</v>
      </c>
      <c r="K59" s="115">
        <v>0</v>
      </c>
      <c r="L59" s="166">
        <f>+H59*2</f>
        <v>100</v>
      </c>
      <c r="M59" s="43">
        <f>+I59*2</f>
        <v>100</v>
      </c>
      <c r="N59" s="43">
        <v>0</v>
      </c>
      <c r="O59" s="43">
        <v>0</v>
      </c>
      <c r="P59" s="167">
        <f>+H59+L59</f>
        <v>150</v>
      </c>
      <c r="Q59" s="167">
        <f>+I59+M59</f>
        <v>150</v>
      </c>
      <c r="R59" s="44">
        <v>0</v>
      </c>
      <c r="S59" s="44">
        <v>0</v>
      </c>
    </row>
    <row r="60" spans="2:19" ht="29" x14ac:dyDescent="0.35">
      <c r="B60" s="185"/>
      <c r="C60" s="169"/>
      <c r="D60" s="38" t="s">
        <v>136</v>
      </c>
      <c r="E60" s="36" t="s">
        <v>11</v>
      </c>
      <c r="F60" s="7">
        <v>25</v>
      </c>
      <c r="G60" s="17">
        <f>1*10</f>
        <v>10</v>
      </c>
      <c r="H60" s="19">
        <f>+F60*G60</f>
        <v>250</v>
      </c>
      <c r="I60" s="19">
        <f>+H60</f>
        <v>250</v>
      </c>
      <c r="J60" s="19">
        <v>0</v>
      </c>
      <c r="K60" s="115">
        <v>0</v>
      </c>
      <c r="L60" s="166">
        <f>+H60*2</f>
        <v>500</v>
      </c>
      <c r="M60" s="43">
        <f>+I60*2</f>
        <v>500</v>
      </c>
      <c r="N60" s="43">
        <v>0</v>
      </c>
      <c r="O60" s="43">
        <v>0</v>
      </c>
      <c r="P60" s="167">
        <f>+H60+L60</f>
        <v>750</v>
      </c>
      <c r="Q60" s="167">
        <f>+I60+L60</f>
        <v>750</v>
      </c>
      <c r="R60" s="44">
        <v>0</v>
      </c>
      <c r="S60" s="44">
        <v>0</v>
      </c>
    </row>
    <row r="61" spans="2:19" ht="30" customHeight="1" thickBot="1" x14ac:dyDescent="0.4">
      <c r="B61" s="198"/>
      <c r="C61" s="197"/>
      <c r="D61" s="170" t="s">
        <v>10</v>
      </c>
      <c r="E61" s="170"/>
      <c r="F61" s="170"/>
      <c r="G61" s="171"/>
      <c r="H61" s="60">
        <f>+H59+H60</f>
        <v>300</v>
      </c>
      <c r="I61" s="60">
        <f t="shared" ref="I61" si="67">+I59+I60</f>
        <v>300</v>
      </c>
      <c r="J61" s="60">
        <f t="shared" ref="J61" si="68">+J59+J60</f>
        <v>0</v>
      </c>
      <c r="K61" s="60">
        <f t="shared" ref="K61" si="69">+K59+K60</f>
        <v>0</v>
      </c>
      <c r="L61" s="60">
        <f t="shared" ref="L61" si="70">+L59+L60</f>
        <v>600</v>
      </c>
      <c r="M61" s="60">
        <f t="shared" ref="M61" si="71">+M59+M60</f>
        <v>600</v>
      </c>
      <c r="N61" s="60">
        <f t="shared" ref="N61" si="72">+N59+N60</f>
        <v>0</v>
      </c>
      <c r="O61" s="60">
        <f t="shared" ref="O61" si="73">+O59+O60</f>
        <v>0</v>
      </c>
      <c r="P61" s="60">
        <f t="shared" ref="P61" si="74">+P59+P60</f>
        <v>900</v>
      </c>
      <c r="Q61" s="60">
        <f t="shared" ref="Q61" si="75">+Q59+Q60</f>
        <v>900</v>
      </c>
      <c r="R61" s="60">
        <f t="shared" ref="R61" si="76">+R59+R60</f>
        <v>0</v>
      </c>
      <c r="S61" s="60">
        <f t="shared" ref="S61" si="77">+S59+S60</f>
        <v>0</v>
      </c>
    </row>
    <row r="62" spans="2:19" ht="44" customHeight="1" thickBot="1" x14ac:dyDescent="0.4">
      <c r="B62" s="172" t="s">
        <v>125</v>
      </c>
      <c r="C62" s="173"/>
      <c r="D62" s="173"/>
      <c r="E62" s="173"/>
      <c r="F62" s="173"/>
      <c r="G62" s="174"/>
      <c r="H62" s="10">
        <f>+H61+H57+H53+H50+H46+H41</f>
        <v>3564</v>
      </c>
      <c r="I62" s="10">
        <f t="shared" ref="I62:S62" si="78">+I61+I57+I53+I50+I46+I41</f>
        <v>1900</v>
      </c>
      <c r="J62" s="10">
        <f t="shared" si="78"/>
        <v>1664</v>
      </c>
      <c r="K62" s="10">
        <f t="shared" si="78"/>
        <v>0</v>
      </c>
      <c r="L62" s="10">
        <f t="shared" si="78"/>
        <v>4200</v>
      </c>
      <c r="M62" s="10">
        <f t="shared" si="78"/>
        <v>3000</v>
      </c>
      <c r="N62" s="10">
        <f t="shared" si="78"/>
        <v>0</v>
      </c>
      <c r="O62" s="10">
        <f t="shared" si="78"/>
        <v>1200</v>
      </c>
      <c r="P62" s="10">
        <f t="shared" si="78"/>
        <v>7764</v>
      </c>
      <c r="Q62" s="10">
        <f t="shared" si="78"/>
        <v>4900</v>
      </c>
      <c r="R62" s="10">
        <f t="shared" si="78"/>
        <v>1664</v>
      </c>
      <c r="S62" s="10">
        <f t="shared" si="78"/>
        <v>1200</v>
      </c>
    </row>
    <row r="63" spans="2:19" ht="39.5" customHeight="1" thickBot="1" x14ac:dyDescent="0.4">
      <c r="B63" s="186" t="s">
        <v>126</v>
      </c>
      <c r="C63" s="187"/>
      <c r="D63" s="187"/>
      <c r="E63" s="187"/>
      <c r="F63" s="187"/>
      <c r="G63" s="187"/>
      <c r="H63" s="21">
        <f>+H62+H35</f>
        <v>6145</v>
      </c>
      <c r="I63" s="21">
        <f t="shared" ref="I63:S63" si="79">+I62+I35</f>
        <v>3981</v>
      </c>
      <c r="J63" s="21">
        <f t="shared" si="79"/>
        <v>1664</v>
      </c>
      <c r="K63" s="21">
        <f t="shared" si="79"/>
        <v>500</v>
      </c>
      <c r="L63" s="21">
        <f t="shared" si="79"/>
        <v>10612</v>
      </c>
      <c r="M63" s="21">
        <f t="shared" si="79"/>
        <v>8412</v>
      </c>
      <c r="N63" s="21">
        <f t="shared" si="79"/>
        <v>0</v>
      </c>
      <c r="O63" s="21">
        <f t="shared" si="79"/>
        <v>2200</v>
      </c>
      <c r="P63" s="21">
        <f t="shared" si="79"/>
        <v>16757</v>
      </c>
      <c r="Q63" s="21">
        <f t="shared" si="79"/>
        <v>12393</v>
      </c>
      <c r="R63" s="21">
        <f t="shared" si="79"/>
        <v>1664</v>
      </c>
      <c r="S63" s="21">
        <f t="shared" si="79"/>
        <v>2700</v>
      </c>
    </row>
  </sheetData>
  <mergeCells count="47">
    <mergeCell ref="B63:G63"/>
    <mergeCell ref="B35:G35"/>
    <mergeCell ref="B62:G62"/>
    <mergeCell ref="B43:B46"/>
    <mergeCell ref="C43:C46"/>
    <mergeCell ref="D46:G46"/>
    <mergeCell ref="B59:B61"/>
    <mergeCell ref="B52:B53"/>
    <mergeCell ref="B55:B57"/>
    <mergeCell ref="B48:B50"/>
    <mergeCell ref="B14:B15"/>
    <mergeCell ref="C14:C15"/>
    <mergeCell ref="D15:G15"/>
    <mergeCell ref="C4:S4"/>
    <mergeCell ref="B23:B26"/>
    <mergeCell ref="C23:C26"/>
    <mergeCell ref="D26:G26"/>
    <mergeCell ref="B17:B21"/>
    <mergeCell ref="B6:B9"/>
    <mergeCell ref="C6:C9"/>
    <mergeCell ref="D9:G9"/>
    <mergeCell ref="B11:B12"/>
    <mergeCell ref="C11:C12"/>
    <mergeCell ref="D12:G12"/>
    <mergeCell ref="D11:E11"/>
    <mergeCell ref="D14:E14"/>
    <mergeCell ref="B28:B31"/>
    <mergeCell ref="C28:C31"/>
    <mergeCell ref="D31:G31"/>
    <mergeCell ref="B38:B41"/>
    <mergeCell ref="C38:C41"/>
    <mergeCell ref="D41:G41"/>
    <mergeCell ref="B33:B34"/>
    <mergeCell ref="C33:C34"/>
    <mergeCell ref="D34:G34"/>
    <mergeCell ref="C3:S3"/>
    <mergeCell ref="C36:S36"/>
    <mergeCell ref="D61:G61"/>
    <mergeCell ref="C59:C61"/>
    <mergeCell ref="D53:G53"/>
    <mergeCell ref="C52:C53"/>
    <mergeCell ref="D57:G57"/>
    <mergeCell ref="C55:C57"/>
    <mergeCell ref="D50:G50"/>
    <mergeCell ref="C48:C50"/>
    <mergeCell ref="C17:C21"/>
    <mergeCell ref="D21:G21"/>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5087-B536-4C93-8EDD-8BC9ABE188BC}">
  <dimension ref="B2:V47"/>
  <sheetViews>
    <sheetView tabSelected="1" topLeftCell="A33" zoomScale="60" zoomScaleNormal="60" workbookViewId="0">
      <selection activeCell="J42" sqref="J42"/>
    </sheetView>
  </sheetViews>
  <sheetFormatPr defaultRowHeight="14.5" x14ac:dyDescent="0.35"/>
  <cols>
    <col min="1" max="1" width="4.453125" customWidth="1"/>
    <col min="2" max="2" width="12.453125" customWidth="1"/>
    <col min="3" max="3" width="41.1796875" customWidth="1"/>
    <col min="4" max="4" width="19.453125" customWidth="1"/>
    <col min="5" max="5" width="14.26953125" customWidth="1"/>
    <col min="6" max="6" width="12.81640625" customWidth="1"/>
    <col min="7" max="7" width="14" customWidth="1"/>
    <col min="8" max="8" width="12.7265625" customWidth="1"/>
    <col min="9" max="9" width="10.1796875" customWidth="1"/>
    <col min="10" max="10" width="14.1796875" customWidth="1"/>
    <col min="11" max="11" width="11.453125" customWidth="1"/>
    <col min="12" max="12" width="17.54296875" customWidth="1"/>
    <col min="13" max="13" width="10.1796875" customWidth="1"/>
    <col min="14" max="14" width="14.1796875" customWidth="1"/>
    <col min="15" max="15" width="10.26953125" customWidth="1"/>
    <col min="16" max="16" width="13.453125" customWidth="1"/>
    <col min="17" max="17" width="11" customWidth="1"/>
    <col min="18" max="18" width="13.7265625" customWidth="1"/>
    <col min="19" max="19" width="11.1796875" customWidth="1"/>
    <col min="20" max="20" width="8.7265625" customWidth="1"/>
    <col min="21" max="21" width="11.54296875" customWidth="1"/>
    <col min="22" max="22" width="13.26953125" customWidth="1"/>
    <col min="23" max="1028" width="8.7265625" customWidth="1"/>
  </cols>
  <sheetData>
    <row r="2" spans="2:22" ht="15" thickBot="1" x14ac:dyDescent="0.4"/>
    <row r="3" spans="2:22" ht="48.75" customHeight="1" thickBot="1" x14ac:dyDescent="0.4">
      <c r="B3" s="91" t="s">
        <v>17</v>
      </c>
      <c r="C3" s="193" t="s">
        <v>138</v>
      </c>
      <c r="D3" s="193"/>
      <c r="E3" s="193"/>
      <c r="F3" s="193"/>
      <c r="G3" s="193"/>
      <c r="H3" s="193"/>
      <c r="I3" s="193"/>
      <c r="J3" s="193"/>
      <c r="K3" s="193"/>
      <c r="L3" s="193"/>
      <c r="M3" s="193"/>
      <c r="N3" s="193"/>
      <c r="O3" s="193"/>
      <c r="P3" s="193"/>
      <c r="Q3" s="193"/>
      <c r="R3" s="193"/>
      <c r="S3" s="194"/>
    </row>
    <row r="4" spans="2:22" ht="50.25" customHeight="1" thickBot="1" x14ac:dyDescent="0.4">
      <c r="B4" s="92" t="s">
        <v>139</v>
      </c>
      <c r="C4" s="175" t="s">
        <v>140</v>
      </c>
      <c r="D4" s="175"/>
      <c r="E4" s="175"/>
      <c r="F4" s="175"/>
      <c r="G4" s="175"/>
      <c r="H4" s="175"/>
      <c r="I4" s="175"/>
      <c r="J4" s="175"/>
      <c r="K4" s="175"/>
      <c r="L4" s="175"/>
      <c r="M4" s="175"/>
      <c r="N4" s="175"/>
      <c r="O4" s="175"/>
      <c r="P4" s="175"/>
      <c r="Q4" s="175"/>
      <c r="R4" s="175"/>
      <c r="S4" s="176"/>
    </row>
    <row r="5" spans="2:22" ht="38.25" customHeight="1" thickBot="1" x14ac:dyDescent="0.4">
      <c r="B5" s="101" t="s">
        <v>0</v>
      </c>
      <c r="C5" s="102" t="s">
        <v>1</v>
      </c>
      <c r="D5" s="1" t="s">
        <v>2</v>
      </c>
      <c r="E5" s="1" t="s">
        <v>3</v>
      </c>
      <c r="F5" s="2" t="s">
        <v>19</v>
      </c>
      <c r="G5" s="103" t="s">
        <v>4</v>
      </c>
      <c r="H5" s="18" t="s">
        <v>12</v>
      </c>
      <c r="I5" s="104" t="s">
        <v>20</v>
      </c>
      <c r="J5" s="2" t="s">
        <v>13</v>
      </c>
      <c r="K5" s="105" t="s">
        <v>9</v>
      </c>
      <c r="L5" s="106" t="s">
        <v>21</v>
      </c>
      <c r="M5" s="107" t="s">
        <v>22</v>
      </c>
      <c r="N5" s="9" t="s">
        <v>13</v>
      </c>
      <c r="O5" s="11" t="s">
        <v>9</v>
      </c>
      <c r="P5" s="108" t="s">
        <v>14</v>
      </c>
      <c r="Q5" s="109" t="s">
        <v>20</v>
      </c>
      <c r="R5" s="110" t="s">
        <v>13</v>
      </c>
      <c r="S5" s="12" t="s">
        <v>9</v>
      </c>
    </row>
    <row r="6" spans="2:22" ht="20.25" customHeight="1" x14ac:dyDescent="0.35">
      <c r="B6" s="177" t="s">
        <v>141</v>
      </c>
      <c r="C6" s="179" t="s">
        <v>142</v>
      </c>
      <c r="D6" s="93" t="s">
        <v>5</v>
      </c>
      <c r="E6" s="94" t="s">
        <v>56</v>
      </c>
      <c r="F6" s="25"/>
      <c r="G6" s="26"/>
      <c r="H6" s="27"/>
      <c r="I6" s="95"/>
      <c r="J6" s="6"/>
      <c r="K6" s="96"/>
      <c r="L6" s="97"/>
      <c r="M6" s="98"/>
      <c r="N6" s="98"/>
      <c r="O6" s="98"/>
      <c r="P6" s="99"/>
      <c r="Q6" s="99"/>
      <c r="R6" s="99"/>
      <c r="S6" s="99"/>
    </row>
    <row r="7" spans="2:22" ht="18" customHeight="1" x14ac:dyDescent="0.35">
      <c r="B7" s="178"/>
      <c r="C7" s="180"/>
      <c r="D7" s="50" t="s">
        <v>68</v>
      </c>
      <c r="E7" s="52" t="s">
        <v>64</v>
      </c>
      <c r="F7" s="129"/>
      <c r="G7" s="58"/>
      <c r="H7" s="27"/>
      <c r="I7" s="62"/>
      <c r="J7" s="6"/>
      <c r="K7" s="63"/>
      <c r="L7" s="97"/>
      <c r="M7" s="98"/>
      <c r="N7" s="98"/>
      <c r="O7" s="98"/>
      <c r="P7" s="99"/>
      <c r="Q7" s="99"/>
      <c r="R7" s="99"/>
      <c r="S7" s="99"/>
    </row>
    <row r="8" spans="2:22" x14ac:dyDescent="0.35">
      <c r="B8" s="178"/>
      <c r="C8" s="180"/>
      <c r="D8" s="53" t="s">
        <v>69</v>
      </c>
      <c r="E8" s="28" t="s">
        <v>16</v>
      </c>
      <c r="F8" s="29"/>
      <c r="G8" s="30"/>
      <c r="H8" s="27"/>
      <c r="I8" s="64"/>
      <c r="J8" s="6"/>
      <c r="K8" s="65"/>
      <c r="L8" s="97"/>
      <c r="M8" s="98"/>
      <c r="N8" s="98"/>
      <c r="O8" s="98"/>
      <c r="P8" s="99"/>
      <c r="Q8" s="99"/>
      <c r="R8" s="99"/>
      <c r="S8" s="99"/>
    </row>
    <row r="9" spans="2:22" x14ac:dyDescent="0.35">
      <c r="B9" s="178"/>
      <c r="C9" s="180"/>
      <c r="D9" s="28" t="s">
        <v>25</v>
      </c>
      <c r="E9" s="28" t="s">
        <v>11</v>
      </c>
      <c r="F9" s="32"/>
      <c r="G9" s="30"/>
      <c r="H9" s="27"/>
      <c r="I9" s="66"/>
      <c r="J9" s="6"/>
      <c r="K9" s="67"/>
      <c r="L9" s="97"/>
      <c r="M9" s="98"/>
      <c r="N9" s="98"/>
      <c r="O9" s="98"/>
      <c r="P9" s="99"/>
      <c r="Q9" s="99"/>
      <c r="R9" s="99"/>
      <c r="S9" s="99"/>
    </row>
    <row r="10" spans="2:22" x14ac:dyDescent="0.35">
      <c r="B10" s="178"/>
      <c r="C10" s="180"/>
      <c r="D10" s="28" t="s">
        <v>7</v>
      </c>
      <c r="E10" s="28" t="s">
        <v>16</v>
      </c>
      <c r="F10" s="29"/>
      <c r="G10" s="30"/>
      <c r="H10" s="27"/>
      <c r="I10" s="66"/>
      <c r="J10" s="6"/>
      <c r="K10" s="67"/>
      <c r="L10" s="97"/>
      <c r="M10" s="98"/>
      <c r="N10" s="98"/>
      <c r="O10" s="98"/>
      <c r="P10" s="99"/>
      <c r="Q10" s="99"/>
      <c r="R10" s="99"/>
      <c r="S10" s="99"/>
    </row>
    <row r="11" spans="2:22" ht="18.75" customHeight="1" x14ac:dyDescent="0.35">
      <c r="B11" s="178"/>
      <c r="C11" s="180"/>
      <c r="D11" s="170" t="s">
        <v>10</v>
      </c>
      <c r="E11" s="170"/>
      <c r="F11" s="170"/>
      <c r="G11" s="171"/>
      <c r="H11" s="60">
        <f>+H6+H7+H8+H9+H10</f>
        <v>0</v>
      </c>
      <c r="I11" s="60">
        <f t="shared" ref="I11:S11" si="0">+I6+I7+I8+I9+I10</f>
        <v>0</v>
      </c>
      <c r="J11" s="60">
        <f t="shared" si="0"/>
        <v>0</v>
      </c>
      <c r="K11" s="60">
        <f t="shared" si="0"/>
        <v>0</v>
      </c>
      <c r="L11" s="60">
        <f t="shared" si="0"/>
        <v>0</v>
      </c>
      <c r="M11" s="60">
        <f t="shared" si="0"/>
        <v>0</v>
      </c>
      <c r="N11" s="60">
        <f t="shared" si="0"/>
        <v>0</v>
      </c>
      <c r="O11" s="60">
        <f t="shared" si="0"/>
        <v>0</v>
      </c>
      <c r="P11" s="60">
        <f t="shared" si="0"/>
        <v>0</v>
      </c>
      <c r="Q11" s="60">
        <f t="shared" si="0"/>
        <v>0</v>
      </c>
      <c r="R11" s="60">
        <f t="shared" si="0"/>
        <v>0</v>
      </c>
      <c r="S11" s="60">
        <f t="shared" si="0"/>
        <v>0</v>
      </c>
    </row>
    <row r="12" spans="2:22" ht="41.25" customHeight="1" x14ac:dyDescent="0.35">
      <c r="B12" s="45" t="s">
        <v>0</v>
      </c>
      <c r="C12" s="45" t="s">
        <v>1</v>
      </c>
      <c r="D12" s="46" t="s">
        <v>2</v>
      </c>
      <c r="E12" s="46" t="s">
        <v>3</v>
      </c>
      <c r="F12" s="47" t="s">
        <v>19</v>
      </c>
      <c r="G12" s="57" t="s">
        <v>4</v>
      </c>
      <c r="H12" s="61" t="s">
        <v>12</v>
      </c>
      <c r="I12" s="70" t="s">
        <v>20</v>
      </c>
      <c r="J12" s="47" t="s">
        <v>13</v>
      </c>
      <c r="K12" s="71" t="s">
        <v>9</v>
      </c>
      <c r="L12" s="77" t="s">
        <v>21</v>
      </c>
      <c r="M12" s="82" t="s">
        <v>22</v>
      </c>
      <c r="N12" s="48" t="s">
        <v>13</v>
      </c>
      <c r="O12" s="83" t="s">
        <v>9</v>
      </c>
      <c r="P12" s="86" t="s">
        <v>14</v>
      </c>
      <c r="Q12" s="89" t="s">
        <v>20</v>
      </c>
      <c r="R12" s="49" t="s">
        <v>13</v>
      </c>
      <c r="S12" s="90" t="s">
        <v>9</v>
      </c>
      <c r="U12" s="3"/>
      <c r="V12" s="3"/>
    </row>
    <row r="13" spans="2:22" ht="16.5" customHeight="1" x14ac:dyDescent="0.35">
      <c r="B13" s="185" t="s">
        <v>143</v>
      </c>
      <c r="C13" s="169" t="s">
        <v>144</v>
      </c>
      <c r="D13" s="50" t="s">
        <v>5</v>
      </c>
      <c r="E13" s="51" t="s">
        <v>56</v>
      </c>
      <c r="F13" s="39"/>
      <c r="G13" s="58"/>
      <c r="H13" s="59"/>
      <c r="I13" s="62"/>
      <c r="J13" s="40"/>
      <c r="K13" s="63"/>
      <c r="L13" s="76"/>
      <c r="M13" s="76"/>
      <c r="N13" s="76"/>
      <c r="O13" s="76"/>
      <c r="P13" s="85"/>
      <c r="Q13" s="85"/>
      <c r="R13" s="85"/>
      <c r="S13" s="85"/>
      <c r="U13" s="3"/>
      <c r="V13" s="3"/>
    </row>
    <row r="14" spans="2:22" ht="16.5" customHeight="1" x14ac:dyDescent="0.35">
      <c r="B14" s="185"/>
      <c r="C14" s="169"/>
      <c r="D14" s="50" t="s">
        <v>6</v>
      </c>
      <c r="E14" s="52" t="s">
        <v>16</v>
      </c>
      <c r="F14" s="39"/>
      <c r="G14" s="58"/>
      <c r="H14" s="59"/>
      <c r="I14" s="62"/>
      <c r="J14" s="40"/>
      <c r="K14" s="63"/>
      <c r="L14" s="76"/>
      <c r="M14" s="76"/>
      <c r="N14" s="76"/>
      <c r="O14" s="76"/>
      <c r="P14" s="85"/>
      <c r="Q14" s="85"/>
      <c r="R14" s="85"/>
      <c r="S14" s="85"/>
      <c r="U14" s="3"/>
      <c r="V14" s="3"/>
    </row>
    <row r="15" spans="2:22" ht="16.5" customHeight="1" x14ac:dyDescent="0.35">
      <c r="B15" s="185"/>
      <c r="C15" s="169"/>
      <c r="D15" s="53" t="s">
        <v>24</v>
      </c>
      <c r="E15" s="28" t="s">
        <v>16</v>
      </c>
      <c r="F15" s="39"/>
      <c r="G15" s="58"/>
      <c r="H15" s="59"/>
      <c r="I15" s="62"/>
      <c r="J15" s="40"/>
      <c r="K15" s="63"/>
      <c r="L15" s="76"/>
      <c r="M15" s="76"/>
      <c r="N15" s="76"/>
      <c r="O15" s="76"/>
      <c r="P15" s="85"/>
      <c r="Q15" s="85"/>
      <c r="R15" s="85"/>
      <c r="S15" s="85"/>
      <c r="U15" s="3"/>
      <c r="V15" s="3"/>
    </row>
    <row r="16" spans="2:22" ht="16.5" customHeight="1" x14ac:dyDescent="0.35">
      <c r="B16" s="185"/>
      <c r="C16" s="169"/>
      <c r="D16" s="28" t="s">
        <v>25</v>
      </c>
      <c r="E16" s="28" t="s">
        <v>11</v>
      </c>
      <c r="F16" s="39"/>
      <c r="G16" s="58"/>
      <c r="H16" s="59"/>
      <c r="I16" s="62"/>
      <c r="J16" s="40"/>
      <c r="K16" s="63"/>
      <c r="L16" s="76"/>
      <c r="M16" s="76"/>
      <c r="N16" s="76"/>
      <c r="O16" s="76"/>
      <c r="P16" s="85"/>
      <c r="Q16" s="85"/>
      <c r="R16" s="85"/>
      <c r="S16" s="85"/>
      <c r="U16" s="3"/>
      <c r="V16" s="3"/>
    </row>
    <row r="17" spans="2:22" ht="16.5" customHeight="1" x14ac:dyDescent="0.35">
      <c r="B17" s="185"/>
      <c r="C17" s="169"/>
      <c r="D17" s="28" t="s">
        <v>7</v>
      </c>
      <c r="E17" s="28" t="s">
        <v>16</v>
      </c>
      <c r="F17" s="39"/>
      <c r="G17" s="58"/>
      <c r="H17" s="59"/>
      <c r="I17" s="62"/>
      <c r="J17" s="40"/>
      <c r="K17" s="63"/>
      <c r="L17" s="76"/>
      <c r="M17" s="76"/>
      <c r="N17" s="76"/>
      <c r="O17" s="76"/>
      <c r="P17" s="85"/>
      <c r="Q17" s="85"/>
      <c r="R17" s="85"/>
      <c r="S17" s="85"/>
      <c r="U17" s="3"/>
      <c r="V17" s="3"/>
    </row>
    <row r="18" spans="2:22" ht="18.75" customHeight="1" x14ac:dyDescent="0.35">
      <c r="B18" s="185"/>
      <c r="C18" s="169"/>
      <c r="D18" s="170" t="s">
        <v>10</v>
      </c>
      <c r="E18" s="170"/>
      <c r="F18" s="170"/>
      <c r="G18" s="171"/>
      <c r="H18" s="60">
        <f>+H13+H14+H15+H16+H17</f>
        <v>0</v>
      </c>
      <c r="I18" s="60">
        <f t="shared" ref="I18:S18" si="1">+I13+I14+I15+I16+I17</f>
        <v>0</v>
      </c>
      <c r="J18" s="60">
        <f t="shared" si="1"/>
        <v>0</v>
      </c>
      <c r="K18" s="60">
        <f t="shared" si="1"/>
        <v>0</v>
      </c>
      <c r="L18" s="60">
        <f t="shared" si="1"/>
        <v>0</v>
      </c>
      <c r="M18" s="60">
        <f t="shared" si="1"/>
        <v>0</v>
      </c>
      <c r="N18" s="60">
        <f t="shared" si="1"/>
        <v>0</v>
      </c>
      <c r="O18" s="60">
        <f t="shared" si="1"/>
        <v>0</v>
      </c>
      <c r="P18" s="60">
        <f t="shared" si="1"/>
        <v>0</v>
      </c>
      <c r="Q18" s="60">
        <f t="shared" si="1"/>
        <v>0</v>
      </c>
      <c r="R18" s="60">
        <f t="shared" si="1"/>
        <v>0</v>
      </c>
      <c r="S18" s="60">
        <f t="shared" si="1"/>
        <v>0</v>
      </c>
      <c r="U18" s="3"/>
      <c r="V18" s="3"/>
    </row>
    <row r="19" spans="2:22" ht="40.5" customHeight="1" x14ac:dyDescent="0.35">
      <c r="B19" s="45" t="s">
        <v>0</v>
      </c>
      <c r="C19" s="45" t="s">
        <v>1</v>
      </c>
      <c r="D19" s="46" t="s">
        <v>2</v>
      </c>
      <c r="E19" s="46" t="s">
        <v>3</v>
      </c>
      <c r="F19" s="47" t="s">
        <v>19</v>
      </c>
      <c r="G19" s="57" t="s">
        <v>4</v>
      </c>
      <c r="H19" s="61" t="s">
        <v>12</v>
      </c>
      <c r="I19" s="70" t="s">
        <v>20</v>
      </c>
      <c r="J19" s="47" t="s">
        <v>13</v>
      </c>
      <c r="K19" s="71" t="s">
        <v>9</v>
      </c>
      <c r="L19" s="77" t="s">
        <v>21</v>
      </c>
      <c r="M19" s="82" t="s">
        <v>22</v>
      </c>
      <c r="N19" s="48" t="s">
        <v>13</v>
      </c>
      <c r="O19" s="83" t="s">
        <v>9</v>
      </c>
      <c r="P19" s="86" t="s">
        <v>14</v>
      </c>
      <c r="Q19" s="89" t="s">
        <v>20</v>
      </c>
      <c r="R19" s="49" t="s">
        <v>13</v>
      </c>
      <c r="S19" s="90" t="s">
        <v>9</v>
      </c>
      <c r="T19" s="168"/>
      <c r="U19" s="3"/>
      <c r="V19" s="3"/>
    </row>
    <row r="20" spans="2:22" ht="28.5" customHeight="1" x14ac:dyDescent="0.35">
      <c r="B20" s="185" t="s">
        <v>145</v>
      </c>
      <c r="C20" s="169" t="s">
        <v>147</v>
      </c>
      <c r="D20" s="28"/>
      <c r="E20" s="36"/>
      <c r="F20" s="7"/>
      <c r="G20" s="17"/>
      <c r="H20" s="19"/>
      <c r="I20" s="74"/>
      <c r="J20" s="16"/>
      <c r="K20" s="75"/>
      <c r="L20" s="79"/>
      <c r="M20" s="23"/>
      <c r="N20" s="20"/>
      <c r="O20" s="22"/>
      <c r="P20" s="111"/>
      <c r="Q20" s="112"/>
      <c r="R20" s="113"/>
      <c r="S20" s="114"/>
      <c r="T20" s="168"/>
      <c r="U20" s="3"/>
      <c r="V20" s="3"/>
    </row>
    <row r="21" spans="2:22" ht="28.5" customHeight="1" x14ac:dyDescent="0.35">
      <c r="B21" s="185"/>
      <c r="C21" s="169"/>
      <c r="D21" s="170" t="s">
        <v>10</v>
      </c>
      <c r="E21" s="170"/>
      <c r="F21" s="170"/>
      <c r="G21" s="171"/>
      <c r="H21" s="60"/>
      <c r="I21" s="72"/>
      <c r="J21" s="56"/>
      <c r="K21" s="73"/>
      <c r="L21" s="78"/>
      <c r="M21" s="72"/>
      <c r="N21" s="55"/>
      <c r="O21" s="84"/>
      <c r="P21" s="78"/>
      <c r="Q21" s="78"/>
      <c r="R21" s="78"/>
      <c r="S21" s="78"/>
      <c r="T21" s="168"/>
      <c r="U21" s="3"/>
      <c r="V21" s="3"/>
    </row>
    <row r="22" spans="2:22" ht="28.5" customHeight="1" x14ac:dyDescent="0.35">
      <c r="B22" s="45" t="s">
        <v>0</v>
      </c>
      <c r="C22" s="45" t="s">
        <v>1</v>
      </c>
      <c r="D22" s="46" t="s">
        <v>2</v>
      </c>
      <c r="E22" s="46" t="s">
        <v>3</v>
      </c>
      <c r="F22" s="47" t="s">
        <v>19</v>
      </c>
      <c r="G22" s="57" t="s">
        <v>4</v>
      </c>
      <c r="H22" s="61" t="s">
        <v>12</v>
      </c>
      <c r="I22" s="70" t="s">
        <v>20</v>
      </c>
      <c r="J22" s="47" t="s">
        <v>13</v>
      </c>
      <c r="K22" s="71" t="s">
        <v>9</v>
      </c>
      <c r="L22" s="77" t="s">
        <v>21</v>
      </c>
      <c r="M22" s="82" t="s">
        <v>22</v>
      </c>
      <c r="N22" s="48" t="s">
        <v>13</v>
      </c>
      <c r="O22" s="83" t="s">
        <v>9</v>
      </c>
      <c r="P22" s="86" t="s">
        <v>14</v>
      </c>
      <c r="Q22" s="89" t="s">
        <v>20</v>
      </c>
      <c r="R22" s="49" t="s">
        <v>13</v>
      </c>
      <c r="S22" s="90" t="s">
        <v>9</v>
      </c>
      <c r="T22" s="168"/>
      <c r="U22" s="3"/>
      <c r="V22" s="3"/>
    </row>
    <row r="23" spans="2:22" ht="28.5" customHeight="1" x14ac:dyDescent="0.35">
      <c r="B23" s="198" t="s">
        <v>146</v>
      </c>
      <c r="C23" s="197" t="s">
        <v>149</v>
      </c>
      <c r="D23" s="28" t="s">
        <v>61</v>
      </c>
      <c r="E23" s="36" t="s">
        <v>56</v>
      </c>
      <c r="F23" s="7"/>
      <c r="G23" s="17"/>
      <c r="H23" s="16"/>
      <c r="I23" s="16"/>
      <c r="J23" s="16"/>
      <c r="K23" s="16"/>
      <c r="L23" s="20"/>
      <c r="M23" s="20"/>
      <c r="N23" s="20"/>
      <c r="O23" s="20"/>
      <c r="P23" s="113"/>
      <c r="Q23" s="113"/>
      <c r="R23" s="113"/>
      <c r="S23" s="113"/>
      <c r="T23" s="168"/>
      <c r="U23" s="3"/>
      <c r="V23" s="3"/>
    </row>
    <row r="24" spans="2:22" ht="28.5" customHeight="1" x14ac:dyDescent="0.35">
      <c r="B24" s="201"/>
      <c r="C24" s="199"/>
      <c r="D24" s="36" t="s">
        <v>66</v>
      </c>
      <c r="E24" s="36" t="s">
        <v>11</v>
      </c>
      <c r="F24" s="7"/>
      <c r="G24" s="17"/>
      <c r="H24" s="16"/>
      <c r="I24" s="16"/>
      <c r="J24" s="16"/>
      <c r="K24" s="16"/>
      <c r="L24" s="166"/>
      <c r="M24" s="135"/>
      <c r="N24" s="135"/>
      <c r="O24" s="135"/>
      <c r="P24" s="113"/>
      <c r="Q24" s="113"/>
      <c r="R24" s="113"/>
      <c r="S24" s="113"/>
      <c r="T24" s="168"/>
      <c r="U24" s="3"/>
      <c r="V24" s="3"/>
    </row>
    <row r="25" spans="2:22" ht="28.5" customHeight="1" x14ac:dyDescent="0.35">
      <c r="B25" s="201"/>
      <c r="C25" s="199"/>
      <c r="D25" s="36" t="s">
        <v>69</v>
      </c>
      <c r="E25" s="36" t="s">
        <v>16</v>
      </c>
      <c r="F25" s="7"/>
      <c r="G25" s="17"/>
      <c r="H25" s="16"/>
      <c r="I25" s="16"/>
      <c r="J25" s="16"/>
      <c r="K25" s="16"/>
      <c r="L25" s="166"/>
      <c r="M25" s="135"/>
      <c r="N25" s="135"/>
      <c r="O25" s="135"/>
      <c r="P25" s="113"/>
      <c r="Q25" s="113"/>
      <c r="R25" s="113"/>
      <c r="S25" s="113"/>
      <c r="T25" s="168"/>
      <c r="U25" s="3"/>
      <c r="V25" s="3"/>
    </row>
    <row r="26" spans="2:22" ht="28.5" customHeight="1" x14ac:dyDescent="0.35">
      <c r="B26" s="201"/>
      <c r="C26" s="199"/>
      <c r="D26" s="36" t="s">
        <v>32</v>
      </c>
      <c r="E26" s="36"/>
      <c r="F26" s="7"/>
      <c r="G26" s="17"/>
      <c r="H26" s="16"/>
      <c r="I26" s="16"/>
      <c r="J26" s="16"/>
      <c r="K26" s="16"/>
      <c r="L26" s="166"/>
      <c r="M26" s="135"/>
      <c r="N26" s="135"/>
      <c r="O26" s="135"/>
      <c r="P26" s="113"/>
      <c r="Q26" s="113"/>
      <c r="R26" s="113"/>
      <c r="S26" s="113"/>
      <c r="T26" s="168"/>
      <c r="U26" s="3"/>
      <c r="V26" s="3"/>
    </row>
    <row r="27" spans="2:22" ht="28.5" customHeight="1" thickBot="1" x14ac:dyDescent="0.4">
      <c r="B27" s="202"/>
      <c r="C27" s="200"/>
      <c r="D27" s="170" t="s">
        <v>10</v>
      </c>
      <c r="E27" s="170"/>
      <c r="F27" s="170"/>
      <c r="G27" s="171"/>
      <c r="H27" s="54"/>
      <c r="I27" s="55"/>
      <c r="J27" s="56"/>
      <c r="K27" s="56"/>
      <c r="L27" s="55"/>
      <c r="M27" s="55"/>
      <c r="N27" s="55"/>
      <c r="O27" s="55"/>
      <c r="P27" s="55"/>
      <c r="Q27" s="55"/>
      <c r="R27" s="55"/>
      <c r="S27" s="55"/>
      <c r="T27" s="168"/>
      <c r="U27" s="3"/>
      <c r="V27" s="3"/>
    </row>
    <row r="28" spans="2:22" ht="28.5" customHeight="1" x14ac:dyDescent="0.35">
      <c r="B28" s="45" t="s">
        <v>0</v>
      </c>
      <c r="C28" s="45" t="s">
        <v>1</v>
      </c>
      <c r="D28" s="46" t="s">
        <v>2</v>
      </c>
      <c r="E28" s="46" t="s">
        <v>3</v>
      </c>
      <c r="F28" s="47" t="s">
        <v>19</v>
      </c>
      <c r="G28" s="57" t="s">
        <v>4</v>
      </c>
      <c r="H28" s="47" t="s">
        <v>12</v>
      </c>
      <c r="I28" s="218" t="s">
        <v>20</v>
      </c>
      <c r="J28" s="47" t="s">
        <v>13</v>
      </c>
      <c r="K28" s="219" t="s">
        <v>9</v>
      </c>
      <c r="L28" s="48" t="s">
        <v>21</v>
      </c>
      <c r="M28" s="220" t="s">
        <v>22</v>
      </c>
      <c r="N28" s="48" t="s">
        <v>13</v>
      </c>
      <c r="O28" s="221" t="s">
        <v>9</v>
      </c>
      <c r="P28" s="49" t="s">
        <v>14</v>
      </c>
      <c r="Q28" s="222" t="s">
        <v>20</v>
      </c>
      <c r="R28" s="49" t="s">
        <v>13</v>
      </c>
      <c r="S28" s="223" t="s">
        <v>9</v>
      </c>
      <c r="T28" s="168"/>
      <c r="U28" s="3"/>
      <c r="V28" s="3"/>
    </row>
    <row r="29" spans="2:22" ht="28.5" customHeight="1" x14ac:dyDescent="0.35">
      <c r="B29" s="198" t="s">
        <v>148</v>
      </c>
      <c r="C29" s="197" t="s">
        <v>189</v>
      </c>
      <c r="D29" s="28" t="s">
        <v>61</v>
      </c>
      <c r="E29" s="36" t="s">
        <v>56</v>
      </c>
      <c r="F29" s="7"/>
      <c r="G29" s="17"/>
      <c r="H29" s="16"/>
      <c r="I29" s="16"/>
      <c r="J29" s="16"/>
      <c r="K29" s="16"/>
      <c r="L29" s="20"/>
      <c r="M29" s="20"/>
      <c r="N29" s="20"/>
      <c r="O29" s="20"/>
      <c r="P29" s="113"/>
      <c r="Q29" s="113"/>
      <c r="R29" s="113"/>
      <c r="S29" s="113"/>
      <c r="T29" s="168"/>
      <c r="U29" s="3"/>
      <c r="V29" s="3"/>
    </row>
    <row r="30" spans="2:22" ht="28.5" customHeight="1" x14ac:dyDescent="0.35">
      <c r="B30" s="201"/>
      <c r="C30" s="199"/>
      <c r="D30" s="36" t="s">
        <v>66</v>
      </c>
      <c r="E30" s="36" t="s">
        <v>11</v>
      </c>
      <c r="F30" s="7"/>
      <c r="G30" s="17"/>
      <c r="H30" s="16"/>
      <c r="I30" s="16"/>
      <c r="J30" s="16"/>
      <c r="K30" s="16"/>
      <c r="L30" s="166"/>
      <c r="M30" s="135"/>
      <c r="N30" s="135"/>
      <c r="O30" s="135"/>
      <c r="P30" s="113"/>
      <c r="Q30" s="113"/>
      <c r="R30" s="113"/>
      <c r="S30" s="113"/>
      <c r="T30" s="168"/>
      <c r="U30" s="3"/>
      <c r="V30" s="3"/>
    </row>
    <row r="31" spans="2:22" ht="28.5" customHeight="1" x14ac:dyDescent="0.35">
      <c r="B31" s="201"/>
      <c r="C31" s="199"/>
      <c r="D31" s="36" t="s">
        <v>69</v>
      </c>
      <c r="E31" s="36" t="s">
        <v>16</v>
      </c>
      <c r="F31" s="7"/>
      <c r="G31" s="17"/>
      <c r="H31" s="16"/>
      <c r="I31" s="16"/>
      <c r="J31" s="16"/>
      <c r="K31" s="16"/>
      <c r="L31" s="166"/>
      <c r="M31" s="135"/>
      <c r="N31" s="135"/>
      <c r="O31" s="135"/>
      <c r="P31" s="113"/>
      <c r="Q31" s="113"/>
      <c r="R31" s="113"/>
      <c r="S31" s="113"/>
      <c r="T31" s="168"/>
      <c r="U31" s="3"/>
      <c r="V31" s="3"/>
    </row>
    <row r="32" spans="2:22" ht="28.5" customHeight="1" x14ac:dyDescent="0.35">
      <c r="B32" s="201"/>
      <c r="C32" s="199"/>
      <c r="D32" s="36" t="s">
        <v>32</v>
      </c>
      <c r="E32" s="36"/>
      <c r="F32" s="7"/>
      <c r="G32" s="17"/>
      <c r="H32" s="16"/>
      <c r="I32" s="16"/>
      <c r="J32" s="16"/>
      <c r="K32" s="16"/>
      <c r="L32" s="166"/>
      <c r="M32" s="135"/>
      <c r="N32" s="135"/>
      <c r="O32" s="135"/>
      <c r="P32" s="113"/>
      <c r="Q32" s="113"/>
      <c r="R32" s="113"/>
      <c r="S32" s="113"/>
      <c r="T32" s="168"/>
      <c r="U32" s="3"/>
      <c r="V32" s="3"/>
    </row>
    <row r="33" spans="2:22" ht="28.5" customHeight="1" thickBot="1" x14ac:dyDescent="0.4">
      <c r="B33" s="202"/>
      <c r="C33" s="200"/>
      <c r="D33" s="170" t="s">
        <v>10</v>
      </c>
      <c r="E33" s="170"/>
      <c r="F33" s="170"/>
      <c r="G33" s="171"/>
      <c r="H33" s="60"/>
      <c r="I33" s="72"/>
      <c r="J33" s="56"/>
      <c r="K33" s="73"/>
      <c r="L33" s="78"/>
      <c r="M33" s="78"/>
      <c r="N33" s="78"/>
      <c r="O33" s="78"/>
      <c r="P33" s="78"/>
      <c r="Q33" s="78"/>
      <c r="R33" s="78"/>
      <c r="S33" s="78"/>
      <c r="T33" s="168"/>
      <c r="U33" s="3"/>
      <c r="V33" s="3"/>
    </row>
    <row r="34" spans="2:22" ht="28.5" customHeight="1" x14ac:dyDescent="0.35">
      <c r="B34" s="45" t="s">
        <v>0</v>
      </c>
      <c r="C34" s="45" t="s">
        <v>1</v>
      </c>
      <c r="D34" s="46" t="s">
        <v>2</v>
      </c>
      <c r="E34" s="46" t="s">
        <v>3</v>
      </c>
      <c r="F34" s="47" t="s">
        <v>19</v>
      </c>
      <c r="G34" s="57" t="s">
        <v>4</v>
      </c>
      <c r="H34" s="61" t="s">
        <v>12</v>
      </c>
      <c r="I34" s="70" t="s">
        <v>20</v>
      </c>
      <c r="J34" s="47" t="s">
        <v>13</v>
      </c>
      <c r="K34" s="71" t="s">
        <v>9</v>
      </c>
      <c r="L34" s="77" t="s">
        <v>21</v>
      </c>
      <c r="M34" s="82" t="s">
        <v>22</v>
      </c>
      <c r="N34" s="48" t="s">
        <v>13</v>
      </c>
      <c r="O34" s="83" t="s">
        <v>9</v>
      </c>
      <c r="P34" s="86" t="s">
        <v>14</v>
      </c>
      <c r="Q34" s="89" t="s">
        <v>20</v>
      </c>
      <c r="R34" s="49" t="s">
        <v>13</v>
      </c>
      <c r="S34" s="90" t="s">
        <v>9</v>
      </c>
      <c r="T34" s="168"/>
      <c r="U34" s="3"/>
      <c r="V34" s="3"/>
    </row>
    <row r="35" spans="2:22" ht="28.5" customHeight="1" x14ac:dyDescent="0.35">
      <c r="B35" s="185" t="s">
        <v>150</v>
      </c>
      <c r="C35" s="169" t="s">
        <v>151</v>
      </c>
      <c r="D35" s="28" t="s">
        <v>190</v>
      </c>
      <c r="E35" s="36" t="s">
        <v>16</v>
      </c>
      <c r="F35" s="7">
        <v>5</v>
      </c>
      <c r="G35" s="17">
        <v>60</v>
      </c>
      <c r="H35" s="19">
        <f>+F35*G35</f>
        <v>300</v>
      </c>
      <c r="I35" s="74">
        <f>+H35</f>
        <v>300</v>
      </c>
      <c r="J35" s="16">
        <v>0</v>
      </c>
      <c r="K35" s="75">
        <v>0</v>
      </c>
      <c r="L35" s="79">
        <f>+H35*2</f>
        <v>600</v>
      </c>
      <c r="M35" s="23">
        <f>+L35</f>
        <v>600</v>
      </c>
      <c r="N35" s="20">
        <v>0</v>
      </c>
      <c r="O35" s="22">
        <v>0</v>
      </c>
      <c r="P35" s="111">
        <f>+H35+L35</f>
        <v>900</v>
      </c>
      <c r="Q35" s="112">
        <f>+I35+M35</f>
        <v>900</v>
      </c>
      <c r="R35" s="113">
        <v>0</v>
      </c>
      <c r="S35" s="114">
        <v>0</v>
      </c>
      <c r="T35" s="168"/>
      <c r="U35" s="3"/>
      <c r="V35" s="3"/>
    </row>
    <row r="36" spans="2:22" ht="28.5" customHeight="1" thickBot="1" x14ac:dyDescent="0.4">
      <c r="B36" s="185"/>
      <c r="C36" s="169"/>
      <c r="D36" s="170" t="s">
        <v>10</v>
      </c>
      <c r="E36" s="170"/>
      <c r="F36" s="170"/>
      <c r="G36" s="171"/>
      <c r="H36" s="60">
        <f>+H35</f>
        <v>300</v>
      </c>
      <c r="I36" s="60">
        <f t="shared" ref="I36:S36" si="2">+I35</f>
        <v>300</v>
      </c>
      <c r="J36" s="60">
        <f t="shared" si="2"/>
        <v>0</v>
      </c>
      <c r="K36" s="60">
        <f t="shared" si="2"/>
        <v>0</v>
      </c>
      <c r="L36" s="60">
        <f t="shared" si="2"/>
        <v>600</v>
      </c>
      <c r="M36" s="60">
        <f t="shared" si="2"/>
        <v>600</v>
      </c>
      <c r="N36" s="60">
        <f t="shared" si="2"/>
        <v>0</v>
      </c>
      <c r="O36" s="60">
        <f t="shared" si="2"/>
        <v>0</v>
      </c>
      <c r="P36" s="60">
        <f t="shared" si="2"/>
        <v>900</v>
      </c>
      <c r="Q36" s="60">
        <f t="shared" si="2"/>
        <v>900</v>
      </c>
      <c r="R36" s="60">
        <f t="shared" si="2"/>
        <v>0</v>
      </c>
      <c r="S36" s="60">
        <f t="shared" si="2"/>
        <v>0</v>
      </c>
      <c r="T36" s="168"/>
      <c r="U36" s="3"/>
      <c r="V36" s="3"/>
    </row>
    <row r="37" spans="2:22" ht="37.5" customHeight="1" thickBot="1" x14ac:dyDescent="0.4">
      <c r="B37" s="172" t="s">
        <v>54</v>
      </c>
      <c r="C37" s="173"/>
      <c r="D37" s="173"/>
      <c r="E37" s="173"/>
      <c r="F37" s="173"/>
      <c r="G37" s="174"/>
      <c r="H37" s="10">
        <f>+H36+H33+H27+H21+H18+H11</f>
        <v>300</v>
      </c>
      <c r="I37" s="10">
        <f t="shared" ref="I37:S37" si="3">+I36+I33+I27+I21+I18+I11</f>
        <v>300</v>
      </c>
      <c r="J37" s="10">
        <f t="shared" si="3"/>
        <v>0</v>
      </c>
      <c r="K37" s="10">
        <f t="shared" si="3"/>
        <v>0</v>
      </c>
      <c r="L37" s="10">
        <f t="shared" si="3"/>
        <v>600</v>
      </c>
      <c r="M37" s="10">
        <f t="shared" si="3"/>
        <v>600</v>
      </c>
      <c r="N37" s="10">
        <f t="shared" si="3"/>
        <v>0</v>
      </c>
      <c r="O37" s="10">
        <f t="shared" si="3"/>
        <v>0</v>
      </c>
      <c r="P37" s="10">
        <f t="shared" si="3"/>
        <v>900</v>
      </c>
      <c r="Q37" s="10">
        <f t="shared" si="3"/>
        <v>900</v>
      </c>
      <c r="R37" s="10">
        <f t="shared" si="3"/>
        <v>0</v>
      </c>
      <c r="S37" s="10">
        <f t="shared" si="3"/>
        <v>0</v>
      </c>
      <c r="U37" s="3"/>
      <c r="V37" s="3"/>
    </row>
    <row r="38" spans="2:22" ht="38.25" customHeight="1" thickBot="1" x14ac:dyDescent="0.4">
      <c r="B38" s="186" t="s">
        <v>55</v>
      </c>
      <c r="C38" s="187"/>
      <c r="D38" s="187"/>
      <c r="E38" s="187"/>
      <c r="F38" s="187"/>
      <c r="G38" s="187"/>
      <c r="H38" s="21">
        <f>+H37</f>
        <v>300</v>
      </c>
      <c r="I38" s="21">
        <f t="shared" ref="I38:S38" si="4">+I37</f>
        <v>300</v>
      </c>
      <c r="J38" s="21">
        <f t="shared" si="4"/>
        <v>0</v>
      </c>
      <c r="K38" s="21">
        <f t="shared" si="4"/>
        <v>0</v>
      </c>
      <c r="L38" s="21">
        <f t="shared" si="4"/>
        <v>600</v>
      </c>
      <c r="M38" s="21">
        <f t="shared" si="4"/>
        <v>600</v>
      </c>
      <c r="N38" s="21">
        <f t="shared" si="4"/>
        <v>0</v>
      </c>
      <c r="O38" s="21">
        <f t="shared" si="4"/>
        <v>0</v>
      </c>
      <c r="P38" s="21">
        <f t="shared" si="4"/>
        <v>900</v>
      </c>
      <c r="Q38" s="21">
        <f t="shared" si="4"/>
        <v>900</v>
      </c>
      <c r="R38" s="21">
        <f t="shared" si="4"/>
        <v>0</v>
      </c>
      <c r="S38" s="21">
        <f t="shared" si="4"/>
        <v>0</v>
      </c>
    </row>
    <row r="41" spans="2:22" x14ac:dyDescent="0.35">
      <c r="I41" s="136"/>
    </row>
    <row r="42" spans="2:22" ht="33" customHeight="1" x14ac:dyDescent="0.35">
      <c r="C42" s="226" t="s">
        <v>191</v>
      </c>
      <c r="D42" s="226" t="s">
        <v>192</v>
      </c>
      <c r="E42" s="226" t="s">
        <v>20</v>
      </c>
      <c r="F42" s="226" t="s">
        <v>193</v>
      </c>
      <c r="G42" s="226" t="s">
        <v>194</v>
      </c>
    </row>
    <row r="43" spans="2:22" ht="29.5" customHeight="1" x14ac:dyDescent="0.35">
      <c r="C43" s="224" t="s">
        <v>195</v>
      </c>
      <c r="D43" s="225">
        <f>+'Obj. Strat. 1'!P78</f>
        <v>659046</v>
      </c>
      <c r="E43" s="225">
        <f>+'Obj. Strat. 1'!Q78</f>
        <v>474513</v>
      </c>
      <c r="F43" s="225">
        <f>+'Obj. Strat. 1'!R78</f>
        <v>180933</v>
      </c>
      <c r="G43" s="225">
        <f>+'Obj. Strat. 1'!S78</f>
        <v>3600</v>
      </c>
    </row>
    <row r="44" spans="2:22" ht="25.5" customHeight="1" x14ac:dyDescent="0.35">
      <c r="C44" s="224" t="s">
        <v>196</v>
      </c>
      <c r="D44" s="225">
        <f>+'Obj. Strat. 2'!P73</f>
        <v>533042</v>
      </c>
      <c r="E44" s="225">
        <f>+'Obj. Strat. 2'!Q73</f>
        <v>528042</v>
      </c>
      <c r="F44" s="225">
        <f>+'Obj. Strat. 2'!R73</f>
        <v>0</v>
      </c>
      <c r="G44" s="225">
        <f>+'Obj. Strat. 2'!S73</f>
        <v>5000</v>
      </c>
    </row>
    <row r="45" spans="2:22" ht="23" customHeight="1" x14ac:dyDescent="0.35">
      <c r="C45" s="224" t="s">
        <v>197</v>
      </c>
      <c r="D45" s="225">
        <f>+'Obj. Strat. 3'!P63</f>
        <v>16757</v>
      </c>
      <c r="E45" s="225">
        <f>+'Obj. Strat. 3'!Q63</f>
        <v>12393</v>
      </c>
      <c r="F45" s="225">
        <f>+'Obj. Strat. 3'!R63</f>
        <v>1664</v>
      </c>
      <c r="G45" s="225">
        <f>+'Obj. Strat. 3'!S63</f>
        <v>2700</v>
      </c>
    </row>
    <row r="46" spans="2:22" ht="23.5" customHeight="1" x14ac:dyDescent="0.35">
      <c r="C46" s="224" t="s">
        <v>198</v>
      </c>
      <c r="D46" s="225">
        <f>+P38</f>
        <v>900</v>
      </c>
      <c r="E46" s="225">
        <f>+Q38</f>
        <v>900</v>
      </c>
      <c r="F46" s="225">
        <f>+R38</f>
        <v>0</v>
      </c>
      <c r="G46" s="225">
        <f>+S38</f>
        <v>0</v>
      </c>
    </row>
    <row r="47" spans="2:22" ht="36" customHeight="1" x14ac:dyDescent="0.35">
      <c r="C47" s="227" t="s">
        <v>199</v>
      </c>
      <c r="D47" s="228">
        <f>+D43+D44+D45+D46</f>
        <v>1209745</v>
      </c>
      <c r="E47" s="228">
        <f t="shared" ref="E47:G47" si="5">+E43+E44+E45+E46</f>
        <v>1015848</v>
      </c>
      <c r="F47" s="228">
        <f t="shared" si="5"/>
        <v>182597</v>
      </c>
      <c r="G47" s="228">
        <f t="shared" si="5"/>
        <v>11300</v>
      </c>
    </row>
  </sheetData>
  <mergeCells count="22">
    <mergeCell ref="C3:S3"/>
    <mergeCell ref="C4:S4"/>
    <mergeCell ref="B6:B11"/>
    <mergeCell ref="C6:C11"/>
    <mergeCell ref="D11:G11"/>
    <mergeCell ref="B38:G38"/>
    <mergeCell ref="B20:B21"/>
    <mergeCell ref="C20:C21"/>
    <mergeCell ref="D21:G21"/>
    <mergeCell ref="B23:B27"/>
    <mergeCell ref="C23:C27"/>
    <mergeCell ref="D27:G27"/>
    <mergeCell ref="B35:B36"/>
    <mergeCell ref="C35:C36"/>
    <mergeCell ref="B29:B33"/>
    <mergeCell ref="C29:C33"/>
    <mergeCell ref="D33:G33"/>
    <mergeCell ref="D36:G36"/>
    <mergeCell ref="B13:B18"/>
    <mergeCell ref="C13:C18"/>
    <mergeCell ref="D18:G18"/>
    <mergeCell ref="B37:G37"/>
  </mergeCell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Obj. Strat. 1</vt:lpstr>
      <vt:lpstr>Obj. Strat. 2</vt:lpstr>
      <vt:lpstr>Obj. Strat. 3</vt:lpstr>
      <vt:lpstr>Obj. Strat.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Kocaqi</dc:creator>
  <dc:description/>
  <cp:lastModifiedBy>Monika Kocaqi</cp:lastModifiedBy>
  <cp:revision>0</cp:revision>
  <dcterms:created xsi:type="dcterms:W3CDTF">2018-02-15T19:50:43Z</dcterms:created>
  <dcterms:modified xsi:type="dcterms:W3CDTF">2024-04-18T05:31:03Z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