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70732A96-D09C-49F8-9FE8-49205A34B2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 1." sheetId="1" r:id="rId1"/>
    <sheet name="Tabela 3." sheetId="10" r:id="rId2"/>
    <sheet name="Tabela 6." sheetId="2" r:id="rId3"/>
    <sheet name="Tabela 8." sheetId="6" r:id="rId4"/>
    <sheet name="Tabela 9." sheetId="7" r:id="rId5"/>
    <sheet name="Tabela 10." sheetId="8" r:id="rId6"/>
    <sheet name="Projektet 2024" sheetId="5" r:id="rId7"/>
    <sheet name="Projekte 2025" sheetId="14" r:id="rId8"/>
    <sheet name="Projekte 2026" sheetId="15" r:id="rId9"/>
  </sheets>
  <definedNames>
    <definedName name="_xlnm.Print_Area" localSheetId="7">'Projekte 2025'!$A$1:$E$59</definedName>
    <definedName name="_xlnm.Print_Area" localSheetId="8">'Projekte 2026'!$A$1:$E$60</definedName>
    <definedName name="_xlnm.Print_Area" localSheetId="6">'Projektet 2024'!$A$1:$E$57</definedName>
    <definedName name="_xlnm.Print_Area" localSheetId="5">'Tabela 10.'!$A$1:$G$22</definedName>
    <definedName name="_xlnm.Print_Area" localSheetId="3">'Tabela 8.'!$A$1:$G$22</definedName>
  </definedNames>
  <calcPr calcId="191029"/>
</workbook>
</file>

<file path=xl/calcChain.xml><?xml version="1.0" encoding="utf-8"?>
<calcChain xmlns="http://schemas.openxmlformats.org/spreadsheetml/2006/main">
  <c r="E59" i="15" l="1"/>
  <c r="D59" i="15"/>
  <c r="C58" i="15"/>
  <c r="C57" i="15"/>
  <c r="C56" i="15"/>
  <c r="E55" i="15"/>
  <c r="D55" i="15"/>
  <c r="C54" i="15"/>
  <c r="C55" i="15" s="1"/>
  <c r="E53" i="15"/>
  <c r="D52" i="15"/>
  <c r="C52" i="15" s="1"/>
  <c r="D51" i="15"/>
  <c r="D53" i="15" s="1"/>
  <c r="E50" i="15"/>
  <c r="D50" i="15"/>
  <c r="C49" i="15"/>
  <c r="C50" i="15" s="1"/>
  <c r="E48" i="15"/>
  <c r="D48" i="15"/>
  <c r="C47" i="15"/>
  <c r="C46" i="15"/>
  <c r="E45" i="15"/>
  <c r="D45" i="15"/>
  <c r="C44" i="15"/>
  <c r="C43" i="15"/>
  <c r="C42" i="15"/>
  <c r="C41" i="15"/>
  <c r="C40" i="15"/>
  <c r="C39" i="15"/>
  <c r="E38" i="15"/>
  <c r="D38" i="15"/>
  <c r="C37" i="15"/>
  <c r="C38" i="15" s="1"/>
  <c r="E36" i="15"/>
  <c r="D35" i="15"/>
  <c r="C35" i="15" s="1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D36" i="15"/>
  <c r="D60" i="15" s="1"/>
  <c r="E58" i="14"/>
  <c r="D58" i="14"/>
  <c r="C57" i="14"/>
  <c r="C56" i="14"/>
  <c r="C55" i="14"/>
  <c r="E54" i="14"/>
  <c r="D54" i="14"/>
  <c r="C54" i="14"/>
  <c r="C53" i="14"/>
  <c r="E52" i="14"/>
  <c r="D52" i="14"/>
  <c r="C52" i="14"/>
  <c r="C51" i="14"/>
  <c r="C50" i="14"/>
  <c r="E49" i="14"/>
  <c r="D49" i="14"/>
  <c r="C48" i="14"/>
  <c r="C49" i="14" s="1"/>
  <c r="E47" i="14"/>
  <c r="D47" i="14"/>
  <c r="C46" i="14"/>
  <c r="C45" i="14"/>
  <c r="E44" i="14"/>
  <c r="D44" i="14"/>
  <c r="C43" i="14"/>
  <c r="C42" i="14"/>
  <c r="C41" i="14"/>
  <c r="C40" i="14"/>
  <c r="C39" i="14"/>
  <c r="C38" i="14"/>
  <c r="E37" i="14"/>
  <c r="D36" i="14"/>
  <c r="C36" i="14" s="1"/>
  <c r="C37" i="14" s="1"/>
  <c r="E35" i="14"/>
  <c r="E59" i="14" s="1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D5" i="14"/>
  <c r="D35" i="14" s="1"/>
  <c r="C5" i="14"/>
  <c r="C4" i="14"/>
  <c r="C3" i="14"/>
  <c r="E56" i="5"/>
  <c r="D56" i="5"/>
  <c r="C55" i="5"/>
  <c r="C54" i="5"/>
  <c r="C53" i="5"/>
  <c r="C52" i="5"/>
  <c r="E51" i="5"/>
  <c r="D51" i="5"/>
  <c r="C50" i="5"/>
  <c r="C51" i="5" s="1"/>
  <c r="E49" i="5"/>
  <c r="D49" i="5"/>
  <c r="C48" i="5"/>
  <c r="C47" i="5"/>
  <c r="E46" i="5"/>
  <c r="D46" i="5"/>
  <c r="C45" i="5"/>
  <c r="C46" i="5" s="1"/>
  <c r="E44" i="5"/>
  <c r="D44" i="5"/>
  <c r="C43" i="5"/>
  <c r="C42" i="5"/>
  <c r="C44" i="5" s="1"/>
  <c r="E41" i="5"/>
  <c r="D41" i="5"/>
  <c r="C40" i="5"/>
  <c r="C39" i="5"/>
  <c r="C38" i="5"/>
  <c r="C37" i="5"/>
  <c r="C36" i="5"/>
  <c r="C35" i="5"/>
  <c r="E34" i="5"/>
  <c r="D33" i="5"/>
  <c r="C33" i="5" s="1"/>
  <c r="C34" i="5" s="1"/>
  <c r="C31" i="5"/>
  <c r="C30" i="5"/>
  <c r="C29" i="5"/>
  <c r="C28" i="5"/>
  <c r="C27" i="5"/>
  <c r="C26" i="5"/>
  <c r="C25" i="5"/>
  <c r="D24" i="5"/>
  <c r="C24" i="5" s="1"/>
  <c r="D23" i="5"/>
  <c r="C23" i="5" s="1"/>
  <c r="C22" i="5"/>
  <c r="E21" i="5"/>
  <c r="E32" i="5" s="1"/>
  <c r="E57" i="5" s="1"/>
  <c r="D21" i="5"/>
  <c r="C21" i="5" s="1"/>
  <c r="C20" i="5"/>
  <c r="D19" i="5"/>
  <c r="C19" i="5"/>
  <c r="C18" i="5"/>
  <c r="C17" i="5"/>
  <c r="C16" i="5"/>
  <c r="D15" i="5"/>
  <c r="C15" i="5" s="1"/>
  <c r="C14" i="5"/>
  <c r="D13" i="5"/>
  <c r="C13" i="5" s="1"/>
  <c r="D12" i="5"/>
  <c r="C12" i="5" s="1"/>
  <c r="C11" i="5"/>
  <c r="D10" i="5"/>
  <c r="C10" i="5" s="1"/>
  <c r="D9" i="5"/>
  <c r="C9" i="5"/>
  <c r="C8" i="5"/>
  <c r="C7" i="5"/>
  <c r="C6" i="5"/>
  <c r="C5" i="5"/>
  <c r="C4" i="5"/>
  <c r="C3" i="5"/>
  <c r="C17" i="8"/>
  <c r="B17" i="8"/>
  <c r="C11" i="8"/>
  <c r="H11" i="8" s="1"/>
  <c r="B17" i="7"/>
  <c r="B18" i="8"/>
  <c r="B16" i="8"/>
  <c r="B9" i="8"/>
  <c r="B9" i="7"/>
  <c r="B16" i="7"/>
  <c r="B18" i="7"/>
  <c r="C45" i="15" l="1"/>
  <c r="C48" i="15"/>
  <c r="E60" i="15"/>
  <c r="C59" i="15"/>
  <c r="C3" i="15"/>
  <c r="C36" i="15" s="1"/>
  <c r="C51" i="15"/>
  <c r="C53" i="15" s="1"/>
  <c r="C35" i="14"/>
  <c r="C44" i="14"/>
  <c r="C47" i="14"/>
  <c r="C58" i="14"/>
  <c r="D37" i="14"/>
  <c r="D59" i="14" s="1"/>
  <c r="C32" i="5"/>
  <c r="C41" i="5"/>
  <c r="D34" i="5"/>
  <c r="C56" i="5"/>
  <c r="C49" i="5"/>
  <c r="D32" i="5"/>
  <c r="C60" i="15" l="1"/>
  <c r="C59" i="14"/>
  <c r="D57" i="5"/>
  <c r="C57" i="5"/>
  <c r="G19" i="8" l="1"/>
  <c r="G19" i="7"/>
  <c r="C22" i="7" l="1"/>
  <c r="B22" i="7"/>
  <c r="G19" i="6"/>
  <c r="C7" i="6" l="1"/>
  <c r="E5" i="8" l="1"/>
  <c r="D10" i="8"/>
  <c r="D21" i="8"/>
  <c r="E5" i="7"/>
  <c r="E5" i="6"/>
  <c r="C18" i="6"/>
  <c r="C9" i="6"/>
  <c r="C11" i="6"/>
  <c r="C17" i="6"/>
  <c r="E36" i="10"/>
  <c r="D36" i="10"/>
  <c r="C36" i="10"/>
  <c r="E33" i="10"/>
  <c r="D33" i="10"/>
  <c r="C33" i="10"/>
  <c r="E27" i="10"/>
  <c r="E26" i="10"/>
  <c r="E25" i="10"/>
  <c r="E20" i="10"/>
  <c r="E19" i="10"/>
  <c r="D17" i="10"/>
  <c r="C17" i="10"/>
  <c r="E14" i="10"/>
  <c r="E13" i="10"/>
  <c r="E12" i="10"/>
  <c r="E11" i="10"/>
  <c r="E10" i="10" s="1"/>
  <c r="D10" i="10"/>
  <c r="C10" i="10"/>
  <c r="E8" i="10"/>
  <c r="D8" i="10"/>
  <c r="C8" i="10"/>
  <c r="E5" i="10"/>
  <c r="D5" i="10"/>
  <c r="C5" i="10"/>
  <c r="E3" i="10"/>
  <c r="D3" i="10"/>
  <c r="C3" i="10"/>
  <c r="E17" i="10" l="1"/>
  <c r="E28" i="10" s="1"/>
  <c r="E37" i="10" s="1"/>
  <c r="C28" i="10"/>
  <c r="C37" i="10" s="1"/>
  <c r="D28" i="10"/>
  <c r="D37" i="10" s="1"/>
  <c r="G5" i="8" l="1"/>
  <c r="G20" i="7"/>
  <c r="G21" i="7"/>
  <c r="F22" i="7"/>
  <c r="D22" i="7"/>
  <c r="E22" i="7"/>
  <c r="F22" i="8"/>
  <c r="C22" i="8"/>
  <c r="G21" i="8"/>
  <c r="G20" i="8"/>
  <c r="G18" i="8"/>
  <c r="G17" i="8"/>
  <c r="G16" i="8"/>
  <c r="G15" i="8"/>
  <c r="G14" i="8"/>
  <c r="G13" i="8"/>
  <c r="G12" i="8"/>
  <c r="G11" i="8"/>
  <c r="G10" i="8"/>
  <c r="D22" i="8"/>
  <c r="G9" i="8"/>
  <c r="G8" i="8"/>
  <c r="G7" i="8"/>
  <c r="B22" i="8"/>
  <c r="G6" i="8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22" i="8" l="1"/>
  <c r="G22" i="7"/>
  <c r="E22" i="8"/>
  <c r="E20" i="6" l="1"/>
  <c r="G20" i="6" s="1"/>
  <c r="G5" i="6"/>
  <c r="G14" i="6"/>
  <c r="D10" i="6"/>
  <c r="G10" i="6" s="1"/>
  <c r="G11" i="6"/>
  <c r="G18" i="6"/>
  <c r="B22" i="6"/>
  <c r="G7" i="6"/>
  <c r="F22" i="6"/>
  <c r="G16" i="6"/>
  <c r="G15" i="6"/>
  <c r="G13" i="6"/>
  <c r="G12" i="6"/>
  <c r="G9" i="6"/>
  <c r="G8" i="6"/>
  <c r="G6" i="6"/>
  <c r="E22" i="6" l="1"/>
  <c r="D22" i="6"/>
  <c r="C22" i="6"/>
  <c r="G21" i="6"/>
  <c r="G17" i="6"/>
  <c r="G4" i="2"/>
  <c r="F4" i="2"/>
  <c r="E4" i="2"/>
  <c r="D4" i="2"/>
  <c r="G8" i="2"/>
  <c r="G7" i="2" s="1"/>
  <c r="F8" i="2"/>
  <c r="F7" i="2" s="1"/>
  <c r="E8" i="2"/>
  <c r="E7" i="2" s="1"/>
  <c r="D8" i="2"/>
  <c r="D7" i="2" s="1"/>
  <c r="E8" i="1"/>
  <c r="D8" i="1"/>
  <c r="C8" i="1"/>
  <c r="B8" i="1"/>
  <c r="G22" i="6" l="1"/>
</calcChain>
</file>

<file path=xl/sharedStrings.xml><?xml version="1.0" encoding="utf-8"?>
<sst xmlns="http://schemas.openxmlformats.org/spreadsheetml/2006/main" count="337" uniqueCount="183">
  <si>
    <t>Buxheti aktual 2023</t>
  </si>
  <si>
    <t>Planifikimi 2024</t>
  </si>
  <si>
    <t>Vlerësimi 2025</t>
  </si>
  <si>
    <t>Vlerësimi 2026</t>
  </si>
  <si>
    <t>Granti i përgjithshëm</t>
  </si>
  <si>
    <t>Granti specifik i arsimit</t>
  </si>
  <si>
    <t>Granti i shëndetësisë</t>
  </si>
  <si>
    <t>Të  hyrat vetanake</t>
  </si>
  <si>
    <t>Financimi për shërbimet rezidenciale</t>
  </si>
  <si>
    <t xml:space="preserve"> Totali :</t>
  </si>
  <si>
    <t>Përshkrimi</t>
  </si>
  <si>
    <t xml:space="preserve">TË HYRAT TOTALE KOMUNALE  </t>
  </si>
  <si>
    <t xml:space="preserve"> Të hyrat vetanake </t>
  </si>
  <si>
    <t xml:space="preserve">SHPENZIMET TOTALE KOMUNALE </t>
  </si>
  <si>
    <r>
      <t xml:space="preserve"> </t>
    </r>
    <r>
      <rPr>
        <b/>
        <sz val="11"/>
        <color theme="1"/>
        <rFont val="Times New Roman"/>
        <family val="1"/>
      </rPr>
      <t xml:space="preserve">Shpenzimet rrjedhëse </t>
    </r>
  </si>
  <si>
    <t>Pagat dhe meditjet</t>
  </si>
  <si>
    <t xml:space="preserve"> Mallrat dhe  shërbim</t>
  </si>
  <si>
    <t>Shërbime komunale</t>
  </si>
  <si>
    <t>Subvencionet</t>
  </si>
  <si>
    <r>
      <t xml:space="preserve"> </t>
    </r>
    <r>
      <rPr>
        <b/>
        <sz val="11"/>
        <color theme="1"/>
        <rFont val="Times New Roman"/>
        <family val="1"/>
      </rPr>
      <t xml:space="preserve">Shpenzimet Kapitale </t>
    </r>
  </si>
  <si>
    <t xml:space="preserve">      2026 (vlerësimet)</t>
  </si>
  <si>
    <t>2025    (vlerësimet)</t>
  </si>
  <si>
    <t>2024     (planifikim)</t>
  </si>
  <si>
    <t>2023              (buxheti aktual)</t>
  </si>
  <si>
    <t>Grantet dhe transferet  qeveritare</t>
  </si>
  <si>
    <t xml:space="preserve">Programet </t>
  </si>
  <si>
    <t xml:space="preserve">Paga/Mëditje </t>
  </si>
  <si>
    <t>Mallra/Shërbime</t>
  </si>
  <si>
    <t>Komunali</t>
  </si>
  <si>
    <t>Subvencione</t>
  </si>
  <si>
    <t>Investime Kapitale</t>
  </si>
  <si>
    <t>Gjithsej</t>
  </si>
  <si>
    <t>Zyra e Kryetarit</t>
  </si>
  <si>
    <t>Zyra e Kuvendit Komunal</t>
  </si>
  <si>
    <t>Administrata dhe Personeli</t>
  </si>
  <si>
    <t>Inspektimet</t>
  </si>
  <si>
    <t>Buxheti dhe financat</t>
  </si>
  <si>
    <t>Infrastruktura Publike</t>
  </si>
  <si>
    <t>Zjarrfikësit dhe Inspektimet</t>
  </si>
  <si>
    <t>Zyra Komunale për Komunitete</t>
  </si>
  <si>
    <t>Bujqësi, Pylltari dhe Zhvillim Rural</t>
  </si>
  <si>
    <t xml:space="preserve">Kadastra dhe Gjeodezia </t>
  </si>
  <si>
    <t>Planifikimi urban dhe mjedisi</t>
  </si>
  <si>
    <t>Shëndetësia</t>
  </si>
  <si>
    <t>Shërbimet sociale</t>
  </si>
  <si>
    <t>Kultura, rinia dhe sporti</t>
  </si>
  <si>
    <t>Arsimi dhe shkenca</t>
  </si>
  <si>
    <t xml:space="preserve">   Gjithsej</t>
  </si>
  <si>
    <t>Çështjet gjinore</t>
  </si>
  <si>
    <t>Tabela 1: Financimi komunal për vitet 2024-20206 sipas burimit</t>
  </si>
  <si>
    <t>Korniza afatmesme buxhetore 2024-2026</t>
  </si>
  <si>
    <t>Tabela 3. Planifikimi i të hyrave vetanake të komunës sipas burimeve për periudhën  2024-2026 në euro</t>
  </si>
  <si>
    <t>Tabela 6. Korniza Buxhetore Komunale, në euro</t>
  </si>
  <si>
    <t>Tabela 8. Shpenzimet komunale sipas kategorive ekonomike dhe programeve - Viti aktual 2024</t>
  </si>
  <si>
    <t>Tabela 9. Shpenzimet komunale sipas kategorive ekonomike dhe programeve - Viti aktual 2025</t>
  </si>
  <si>
    <t>Tabela 10. Shpenzimet komunale sipas kategorive ekonomike dhe programeve - Viti aktual 2026</t>
  </si>
  <si>
    <t>21</t>
  </si>
  <si>
    <t>Urbanizmi</t>
  </si>
  <si>
    <t>Bujqesia</t>
  </si>
  <si>
    <t>Infrastruktura  rrugore</t>
  </si>
  <si>
    <t>Administrata</t>
  </si>
  <si>
    <t>Kultura</t>
  </si>
  <si>
    <t>Arsimi</t>
  </si>
  <si>
    <t>Totali :</t>
  </si>
  <si>
    <t>Kodet</t>
  </si>
  <si>
    <t>BURIMET E  TË  HYRAVE</t>
  </si>
  <si>
    <t xml:space="preserve"> Planifikimi - për vitin 2024</t>
  </si>
  <si>
    <t xml:space="preserve"> Planifikimi - për vitin 2025</t>
  </si>
  <si>
    <t xml:space="preserve"> Planifikimi - për vitin 2026 </t>
  </si>
  <si>
    <t>1)</t>
  </si>
  <si>
    <t>Drejtoria e Urbanizmit</t>
  </si>
  <si>
    <t>Lejet për ndërtim</t>
  </si>
  <si>
    <t>3)</t>
  </si>
  <si>
    <t>Drejtoria e Inspekcionit</t>
  </si>
  <si>
    <t>Denimet mandatore</t>
  </si>
  <si>
    <t>Komisioni inspektues</t>
  </si>
  <si>
    <t>5)</t>
  </si>
  <si>
    <t>Kadastra</t>
  </si>
  <si>
    <t>Të hyrat nga shërbimet kadastrale</t>
  </si>
  <si>
    <t>6)</t>
  </si>
  <si>
    <t>Administrata e përgjithshme</t>
  </si>
  <si>
    <t>Çertifikatat e lindjës</t>
  </si>
  <si>
    <t>Çertifikatat e kunorzimit</t>
  </si>
  <si>
    <t>Çertifikatat e vdekjës</t>
  </si>
  <si>
    <t>Çertifikatat tjera</t>
  </si>
  <si>
    <t>Të hyrat tjera</t>
  </si>
  <si>
    <t>Taksat administrative</t>
  </si>
  <si>
    <t>7)</t>
  </si>
  <si>
    <t>Drejtoria për Buxhet e Financa</t>
  </si>
  <si>
    <t>Marimanga</t>
  </si>
  <si>
    <t>Licencat</t>
  </si>
  <si>
    <t>Taksa për rexhistrimin e automjeteve</t>
  </si>
  <si>
    <t xml:space="preserve">Qiraja për lokalet afariste </t>
  </si>
  <si>
    <t>Qiraja për banesa</t>
  </si>
  <si>
    <t>Shitja e pasurisë</t>
  </si>
  <si>
    <t>Shfrytëzimi i pronës publike</t>
  </si>
  <si>
    <t>Qiraja për treg të hapur</t>
  </si>
  <si>
    <t xml:space="preserve">Tatimi mbi pronë </t>
  </si>
  <si>
    <t>Tatimi në tokë</t>
  </si>
  <si>
    <t>I</t>
  </si>
  <si>
    <t xml:space="preserve"> Totali i administratës komunale</t>
  </si>
  <si>
    <t>Të ardhurat nga arsimi</t>
  </si>
  <si>
    <t>Qerdhet</t>
  </si>
  <si>
    <t>Arsimi fillor</t>
  </si>
  <si>
    <t>Arsimi i mesëm</t>
  </si>
  <si>
    <t>II</t>
  </si>
  <si>
    <t xml:space="preserve">  Totali - arsimi</t>
  </si>
  <si>
    <t>Të ardhurat nga shendetësia</t>
  </si>
  <si>
    <t xml:space="preserve">Shendetësia primare </t>
  </si>
  <si>
    <t>III</t>
  </si>
  <si>
    <t xml:space="preserve"> Totali - shendetësia</t>
  </si>
  <si>
    <t>TOTALI I TË ARDHURAVE VETANAKE TË KOMUNËS ( I + II + III )</t>
  </si>
  <si>
    <t>Shërbimet rezidenciale</t>
  </si>
  <si>
    <t>PROJEKTET KAPITALE 2024</t>
  </si>
  <si>
    <t>Emërtimi i projekteve</t>
  </si>
  <si>
    <t>Totali/2024</t>
  </si>
  <si>
    <t>Ndertimi i segmenteve dhe infrastruktures nentokesore të rrugës Ymer Berisha, Drini i Bardh,Skender Rexhepi,Abedin Rexha,Mehmet Haxhaj,Haxhi Zeka</t>
  </si>
  <si>
    <t>Ndertimi i  infrastruktures nentokesore dhe mbitoksore në Cerovik-Qabiq</t>
  </si>
  <si>
    <t>Ndertimi i segmenteve të rrugës "Nora",(Trotuare) dhe infrastruktures nentokesore ne Zajme-Deiq</t>
  </si>
  <si>
    <t>Ndertimi i segmenteve të rrugës "Mal Bashota", "Prek Prendi", Dositej Obradoviq, Bekim Fehmiu dhe  infrastruktures nentokesore ne Kline-Dersnik-Dollc</t>
  </si>
  <si>
    <t>Ndertimi I  infrastruktures nentokesore dhe mbitoksore ne Budisalce-Rudice dhe ures ne Rudice</t>
  </si>
  <si>
    <t>Ndertimi i  infrastruktures nentokesore dhe mbitoksore Videje-Polce-Paskalice-Jagode-Krusheve e Madhe</t>
  </si>
  <si>
    <t>Ndertimi i  infrastruktures nentokesore dhe mbitoksore Gjurgjevik i Vogel-Klinavc</t>
  </si>
  <si>
    <t>Ndertimi i  infrastruktures nentokesore dhe mbitoksore Gllareve-Rixheve-Stapanice-Zabergje</t>
  </si>
  <si>
    <t>Ndertimi i  infrastruktures nentokesore dhe mbitoksore Kline-Shtupel-Kernice</t>
  </si>
  <si>
    <t>Ndertimi i  infrastruktures nentokesore dhe mbitoksore ne Grabanice-Bokshiq-Dollove</t>
  </si>
  <si>
    <t>Ndertimi i  infrastruktures nentokesore dhe mbitoksore ne Gremnik</t>
  </si>
  <si>
    <t>Ndertimi i  infrastruktures nentokesore dhe mbitoksore ne Jashanice-Jelloc-Resnik-Pogragje</t>
  </si>
  <si>
    <t>Ndertimi i  infrastruktures nentokesore dhe mbitoksore Siqeve-Ujmire-Shtarice</t>
  </si>
  <si>
    <t xml:space="preserve">Ndertimi i kanalizimit ne Shtupel-Kerrnice-Binxhe-Grabce </t>
  </si>
  <si>
    <t>Ndertimi i  infrastruktures nentokesore dhe mbitoksore ne Sferke-Volljake-Qupeve</t>
  </si>
  <si>
    <t>Ndertimi i infrastruktures nentokesore dhe mbitoksore ne Qeskove-Kepuz-Rastoke</t>
  </si>
  <si>
    <t>Ndertimi i  infrastruktures nentokesore dhe mbitoksore ne Ranoc-Leskoc</t>
  </si>
  <si>
    <t>Ndertimi i rrjetit te ujesjellesit ne LAgjen Arberia,Tigvesh,te Sheshi Nena Tereze, Dollc-Dresnik,Grabanice,Gremnik, Drenoc</t>
  </si>
  <si>
    <t>Bashkëfinancim me donatorë</t>
  </si>
  <si>
    <t>Ndertimi i liqenit akumulues per furnizim me uje te pijes ne Kline</t>
  </si>
  <si>
    <t>Ndertimi i shtratit te lumit Drini i Bardhe ne Kline,Volljak</t>
  </si>
  <si>
    <t>Ndertimi i shtratit te lumit Lumebardhi i Pejes ne Drenoc-Grabanic</t>
  </si>
  <si>
    <t>Ndertimi i shtratit te Lumit Klina, Lagjia Arberi,Burimi i Jarines-Pograxhe</t>
  </si>
  <si>
    <t>Ndertimi shtigjeve te ecjes dhe infrastruktures rrugore ne Gryken e Jarines-Pograxhe-Jashanice</t>
  </si>
  <si>
    <t>Ndertimi i  infrastruktures nentokesore dhe mbitoksore ne Gjurgjevik te Madhe</t>
  </si>
  <si>
    <t>Ndertimi i infrastruktures nentokesore dhe mbitoksore ne Perqeve</t>
  </si>
  <si>
    <t>Ndertimi i  infrastruktures nentokesore dhe mbitoksore ne Zllakuqan-Pataqan-Berkove</t>
  </si>
  <si>
    <t>Ndertimi i  infrastruktures nentokesore dhe mbitoksore Krusheve e Vogel(trotuari Kline-Zllakuqan)</t>
  </si>
  <si>
    <t>Ndertimi i infrastruktures nentokesore dhe mbitoksore ne Poterq-Dugajeve-Drenovc</t>
  </si>
  <si>
    <t>Ndertimi i kanaleve te ujitjes Budisalc-Jagode-Radulloc,Poterq-Dollove</t>
  </si>
  <si>
    <t>Ndertimi i siperfaqeve te gjelbruara (Parqeve) Zajm, Caravik,Poterq,Zllakuqan,Shtupel, Jashanice,Gllareve,Volljak,Budisalce</t>
  </si>
  <si>
    <t>Ndertimi i rrjetit te ndriqimit publik Krusheve e Vogel-Madhe,Drenovc,Qeskove, Jashanic, Leskoc, Ranoc</t>
  </si>
  <si>
    <t>Rindertimi I infrastruktures mbitoksore me asfalt ne Jashanice, Shtupel,Resnik, Kline-Videje</t>
  </si>
  <si>
    <t>Ndertimi i impijanteve per trajtimin e ujerave te zeza ne Zllakuqan, Jashanice,Shtarice,Gllareve,Radulloc</t>
  </si>
  <si>
    <t>Ndertimi i rrethojave te varrezave ne Zajm,Doberdol,Sferke,Gllareve,Ujmire</t>
  </si>
  <si>
    <t>Blerja e kamionit me eskavator per pastrim te ambientit ne Kline</t>
  </si>
  <si>
    <t>Furnizim me Pajisje mjeksore Mamograf ne QKMF Kline</t>
  </si>
  <si>
    <t>Ndertimi i nxemjes qendrore me pompa termike ne QKMF Kline</t>
  </si>
  <si>
    <t>Shendetesia</t>
  </si>
  <si>
    <t xml:space="preserve">Ndertimi i shtepise se pleqeve ne Kline </t>
  </si>
  <si>
    <t>Sherbimet Rezidenciale</t>
  </si>
  <si>
    <t>Ndertimi dhe rindertimi i Objektit Komunal ne Kline</t>
  </si>
  <si>
    <t>Blerja e veturave zyrtare per nevoja te Administrates Komunale</t>
  </si>
  <si>
    <t>Ndertimi dhe Rindertimi i Objekteve Sportive te Kultures ne Kline</t>
  </si>
  <si>
    <t>Ndertimi i Fushave Sportive ne Shkollat Motrat Qiriazi, Sferke</t>
  </si>
  <si>
    <t>Furnizim me inventar per digjitalizim, tabela te menqura, ne Shkollen Luigj Gurakuqi, Fehmi Agani</t>
  </si>
  <si>
    <t>Ndertimi i nxemjeve qendrore me Pompa termike ne Fehmi Agani,Motrat Qiriazi,Ismet Rraci</t>
  </si>
  <si>
    <t>Rindertimi i objektit shkollore, Gjimnazi Luigj Gurakuqi</t>
  </si>
  <si>
    <t>PROJEKTET KAPITALE 2025</t>
  </si>
  <si>
    <t>Emërtimi I projekteve</t>
  </si>
  <si>
    <t>Totali/2025</t>
  </si>
  <si>
    <t xml:space="preserve">Ndertimi i kanalizimeve ne Lagje Arberia, Tigvesh, Te Shehi Nena Tereze </t>
  </si>
  <si>
    <t>Ndertimi i parkut industrial ne Dresnik</t>
  </si>
  <si>
    <t>Ndertimi i kanalit kullues te ujit nga Gryka e Jarines-Dresnik-Arberi</t>
  </si>
  <si>
    <t>Asfaltimi i rrugeve ne Rudice-Shtupel-Zllakuqan-Sferke, Ujmire-Jashanice-Poterq</t>
  </si>
  <si>
    <t>Furnizim me Pajisje mjeksore Ultraze dhe Rentgen ne QKMF Kline</t>
  </si>
  <si>
    <t>Rindertimi i objekteve shendetesore ne QKMF ne Kline</t>
  </si>
  <si>
    <t>Ndertimi i rrethojes ne Motrat Qiriazi,Zajm</t>
  </si>
  <si>
    <t>Ndertimi i nxemjeve qendrore me pompa termike ne Luigj Gurakuqi, Ate Sh Gjeqovi</t>
  </si>
  <si>
    <t>Furnizim me inventar per digjitalizim, tabela te menqura, ne shkollat Ismet Rraci, Motrat Qiriazi</t>
  </si>
  <si>
    <t>PROJEKTET KAPITALE 2026</t>
  </si>
  <si>
    <t>Totali/2026</t>
  </si>
  <si>
    <t>Ndertimi i infrastruktures nentokesore ne Zajm</t>
  </si>
  <si>
    <t>Furnizim me Pajisje mjeksore Laborator dhe Stomatologji ne QKMF Kline</t>
  </si>
  <si>
    <t>Rindërtimi i objekteve shëndetësore ne QMF dhe AMF Kline</t>
  </si>
  <si>
    <t>Rindertmi i objektit te vjeter shkollor ne Grabanice</t>
  </si>
  <si>
    <t>Nderitmi i nxemjeve qendrore me Pompa termike ne Drenoc,Sferke,Volljake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</si>
</sst>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.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rgb="FFFFFFFF"/>
      <name val="Times New Roman"/>
      <family val="1"/>
    </font>
    <font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24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3" fillId="0" borderId="3" xfId="1" applyFont="1" applyBorder="1" applyAlignment="1">
      <alignment vertical="top" wrapText="1"/>
    </xf>
    <xf numFmtId="164" fontId="3" fillId="0" borderId="3" xfId="1" applyFont="1" applyBorder="1" applyAlignment="1">
      <alignment horizontal="right" vertical="top" wrapText="1"/>
    </xf>
    <xf numFmtId="164" fontId="2" fillId="0" borderId="3" xfId="1" applyFont="1" applyBorder="1" applyAlignment="1">
      <alignment vertical="top" wrapText="1"/>
    </xf>
    <xf numFmtId="164" fontId="2" fillId="0" borderId="3" xfId="1" applyFont="1" applyBorder="1" applyAlignment="1">
      <alignment horizontal="center" vertical="top" wrapText="1"/>
    </xf>
    <xf numFmtId="164" fontId="0" fillId="0" borderId="0" xfId="0" applyNumberFormat="1"/>
    <xf numFmtId="0" fontId="4" fillId="2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horizontal="right" wrapText="1"/>
    </xf>
    <xf numFmtId="0" fontId="6" fillId="3" borderId="9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4" fontId="6" fillId="4" borderId="9" xfId="0" applyNumberFormat="1" applyFont="1" applyFill="1" applyBorder="1" applyAlignment="1">
      <alignment horizontal="right" wrapText="1"/>
    </xf>
    <xf numFmtId="0" fontId="8" fillId="5" borderId="9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4" fontId="7" fillId="3" borderId="8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4" fontId="7" fillId="4" borderId="8" xfId="0" applyNumberFormat="1" applyFont="1" applyFill="1" applyBorder="1" applyAlignment="1">
      <alignment wrapText="1"/>
    </xf>
    <xf numFmtId="0" fontId="8" fillId="4" borderId="4" xfId="0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8" fillId="5" borderId="8" xfId="0" applyFont="1" applyFill="1" applyBorder="1" applyAlignment="1">
      <alignment vertical="top" wrapText="1"/>
    </xf>
    <xf numFmtId="4" fontId="7" fillId="5" borderId="8" xfId="0" applyNumberFormat="1" applyFont="1" applyFill="1" applyBorder="1" applyAlignment="1">
      <alignment wrapText="1"/>
    </xf>
    <xf numFmtId="4" fontId="9" fillId="5" borderId="8" xfId="0" applyNumberFormat="1" applyFont="1" applyFill="1" applyBorder="1" applyAlignment="1">
      <alignment wrapText="1"/>
    </xf>
    <xf numFmtId="0" fontId="3" fillId="5" borderId="5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wrapText="1"/>
    </xf>
    <xf numFmtId="4" fontId="10" fillId="4" borderId="8" xfId="0" applyNumberFormat="1" applyFont="1" applyFill="1" applyBorder="1" applyAlignment="1">
      <alignment wrapText="1"/>
    </xf>
    <xf numFmtId="4" fontId="11" fillId="4" borderId="8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4" fontId="0" fillId="0" borderId="0" xfId="0" applyNumberFormat="1"/>
    <xf numFmtId="0" fontId="13" fillId="7" borderId="11" xfId="0" applyFont="1" applyFill="1" applyBorder="1" applyAlignment="1">
      <alignment wrapText="1"/>
    </xf>
    <xf numFmtId="164" fontId="9" fillId="0" borderId="3" xfId="1" applyFont="1" applyBorder="1" applyAlignment="1">
      <alignment horizontal="right" wrapText="1"/>
    </xf>
    <xf numFmtId="164" fontId="9" fillId="0" borderId="3" xfId="1" applyFont="1" applyBorder="1" applyAlignment="1">
      <alignment wrapText="1"/>
    </xf>
    <xf numFmtId="0" fontId="14" fillId="7" borderId="3" xfId="0" applyFont="1" applyFill="1" applyBorder="1" applyAlignment="1">
      <alignment wrapText="1"/>
    </xf>
    <xf numFmtId="164" fontId="14" fillId="8" borderId="12" xfId="1" applyFont="1" applyFill="1" applyBorder="1" applyAlignment="1">
      <alignment horizontal="right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top" wrapText="1"/>
    </xf>
    <xf numFmtId="0" fontId="14" fillId="7" borderId="3" xfId="0" applyFont="1" applyFill="1" applyBorder="1" applyAlignment="1">
      <alignment horizontal="center" wrapText="1"/>
    </xf>
    <xf numFmtId="0" fontId="15" fillId="0" borderId="0" xfId="0" applyFont="1"/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9" borderId="17" xfId="0" applyFont="1" applyFill="1" applyBorder="1" applyAlignment="1">
      <alignment horizontal="center" wrapText="1"/>
    </xf>
    <xf numFmtId="0" fontId="15" fillId="9" borderId="18" xfId="0" applyFont="1" applyFill="1" applyBorder="1" applyAlignment="1">
      <alignment wrapText="1"/>
    </xf>
    <xf numFmtId="4" fontId="15" fillId="9" borderId="18" xfId="0" applyNumberFormat="1" applyFont="1" applyFill="1" applyBorder="1" applyAlignment="1">
      <alignment horizontal="right" wrapText="1"/>
    </xf>
    <xf numFmtId="0" fontId="15" fillId="0" borderId="17" xfId="0" applyFont="1" applyBorder="1" applyAlignment="1">
      <alignment horizontal="center"/>
    </xf>
    <xf numFmtId="0" fontId="9" fillId="0" borderId="18" xfId="0" applyFont="1" applyBorder="1"/>
    <xf numFmtId="4" fontId="9" fillId="0" borderId="18" xfId="0" applyNumberFormat="1" applyFont="1" applyBorder="1" applyAlignment="1">
      <alignment horizontal="right"/>
    </xf>
    <xf numFmtId="4" fontId="9" fillId="0" borderId="18" xfId="0" applyNumberFormat="1" applyFont="1" applyBorder="1"/>
    <xf numFmtId="0" fontId="15" fillId="9" borderId="17" xfId="0" applyFont="1" applyFill="1" applyBorder="1" applyAlignment="1">
      <alignment horizontal="center"/>
    </xf>
    <xf numFmtId="0" fontId="15" fillId="9" borderId="18" xfId="0" applyFont="1" applyFill="1" applyBorder="1"/>
    <xf numFmtId="4" fontId="15" fillId="9" borderId="18" xfId="0" applyNumberFormat="1" applyFont="1" applyFill="1" applyBorder="1" applyAlignment="1">
      <alignment horizontal="right"/>
    </xf>
    <xf numFmtId="0" fontId="9" fillId="0" borderId="18" xfId="0" applyFont="1" applyBorder="1" applyAlignment="1">
      <alignment wrapText="1"/>
    </xf>
    <xf numFmtId="0" fontId="15" fillId="10" borderId="17" xfId="0" applyFont="1" applyFill="1" applyBorder="1" applyAlignment="1">
      <alignment horizontal="center" wrapText="1"/>
    </xf>
    <xf numFmtId="0" fontId="15" fillId="10" borderId="18" xfId="0" applyFont="1" applyFill="1" applyBorder="1"/>
    <xf numFmtId="4" fontId="15" fillId="10" borderId="18" xfId="0" applyNumberFormat="1" applyFont="1" applyFill="1" applyBorder="1" applyAlignment="1">
      <alignment horizontal="right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/>
    <xf numFmtId="0" fontId="9" fillId="0" borderId="18" xfId="0" applyFont="1" applyBorder="1" applyAlignment="1">
      <alignment horizontal="right"/>
    </xf>
    <xf numFmtId="4" fontId="15" fillId="11" borderId="18" xfId="0" applyNumberFormat="1" applyFont="1" applyFill="1" applyBorder="1" applyAlignment="1">
      <alignment horizontal="right"/>
    </xf>
    <xf numFmtId="43" fontId="0" fillId="0" borderId="0" xfId="0" applyNumberFormat="1"/>
    <xf numFmtId="164" fontId="9" fillId="0" borderId="20" xfId="1" applyFont="1" applyFill="1" applyBorder="1" applyAlignment="1">
      <alignment horizontal="right" wrapText="1"/>
    </xf>
    <xf numFmtId="165" fontId="0" fillId="0" borderId="0" xfId="0" applyNumberFormat="1"/>
    <xf numFmtId="164" fontId="9" fillId="0" borderId="3" xfId="1" applyFont="1" applyFill="1" applyBorder="1" applyAlignment="1">
      <alignment horizontal="right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3" xfId="0" applyFont="1" applyBorder="1" applyAlignment="1">
      <alignment horizontal="center"/>
    </xf>
    <xf numFmtId="49" fontId="20" fillId="0" borderId="3" xfId="1" applyNumberFormat="1" applyFont="1" applyBorder="1" applyAlignment="1">
      <alignment horizontal="center"/>
    </xf>
    <xf numFmtId="0" fontId="21" fillId="0" borderId="14" xfId="0" applyFont="1" applyBorder="1" applyAlignment="1">
      <alignment horizontal="right" vertical="center"/>
    </xf>
    <xf numFmtId="0" fontId="22" fillId="0" borderId="14" xfId="0" applyFont="1" applyBorder="1" applyAlignment="1">
      <alignment wrapText="1"/>
    </xf>
    <xf numFmtId="4" fontId="21" fillId="0" borderId="3" xfId="0" applyNumberFormat="1" applyFont="1" applyBorder="1"/>
    <xf numFmtId="164" fontId="22" fillId="0" borderId="3" xfId="1" applyFont="1" applyFill="1" applyBorder="1"/>
    <xf numFmtId="0" fontId="23" fillId="9" borderId="14" xfId="0" applyFont="1" applyFill="1" applyBorder="1" applyAlignment="1">
      <alignment vertical="center"/>
    </xf>
    <xf numFmtId="4" fontId="23" fillId="9" borderId="3" xfId="0" applyNumberFormat="1" applyFont="1" applyFill="1" applyBorder="1"/>
    <xf numFmtId="0" fontId="21" fillId="0" borderId="14" xfId="0" applyFont="1" applyBorder="1"/>
    <xf numFmtId="0" fontId="21" fillId="0" borderId="14" xfId="0" applyFont="1" applyBorder="1" applyAlignment="1">
      <alignment wrapText="1"/>
    </xf>
    <xf numFmtId="0" fontId="21" fillId="0" borderId="14" xfId="0" applyFont="1" applyBorder="1" applyAlignment="1">
      <alignment vertical="center"/>
    </xf>
    <xf numFmtId="0" fontId="21" fillId="0" borderId="14" xfId="0" applyFont="1" applyBorder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22" fillId="0" borderId="0" xfId="0" applyFont="1"/>
    <xf numFmtId="0" fontId="23" fillId="0" borderId="14" xfId="0" applyFont="1" applyBorder="1" applyAlignment="1">
      <alignment horizontal="right" vertical="center"/>
    </xf>
    <xf numFmtId="164" fontId="24" fillId="0" borderId="3" xfId="1" applyFont="1" applyFill="1" applyBorder="1"/>
    <xf numFmtId="164" fontId="24" fillId="0" borderId="3" xfId="1" applyFont="1" applyBorder="1"/>
    <xf numFmtId="0" fontId="25" fillId="0" borderId="0" xfId="0" applyFont="1"/>
    <xf numFmtId="0" fontId="26" fillId="0" borderId="3" xfId="0" applyFont="1" applyBorder="1" applyAlignment="1">
      <alignment horizontal="center"/>
    </xf>
    <xf numFmtId="49" fontId="26" fillId="0" borderId="3" xfId="1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wrapText="1"/>
    </xf>
    <xf numFmtId="0" fontId="21" fillId="0" borderId="3" xfId="0" applyFont="1" applyBorder="1"/>
    <xf numFmtId="164" fontId="22" fillId="0" borderId="3" xfId="1" applyFont="1" applyFill="1" applyBorder="1" applyAlignment="1">
      <alignment horizontal="right"/>
    </xf>
    <xf numFmtId="0" fontId="23" fillId="9" borderId="3" xfId="0" applyFont="1" applyFill="1" applyBorder="1" applyAlignment="1">
      <alignment vertical="center"/>
    </xf>
    <xf numFmtId="0" fontId="21" fillId="0" borderId="3" xfId="0" applyFont="1" applyBorder="1" applyAlignment="1">
      <alignment wrapText="1"/>
    </xf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right" vertical="center"/>
    </xf>
    <xf numFmtId="0" fontId="22" fillId="0" borderId="3" xfId="0" applyFont="1" applyBorder="1"/>
    <xf numFmtId="0" fontId="15" fillId="11" borderId="19" xfId="0" applyFont="1" applyFill="1" applyBorder="1" applyAlignment="1">
      <alignment horizontal="center" wrapText="1"/>
    </xf>
    <xf numFmtId="0" fontId="15" fillId="11" borderId="1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13" fillId="6" borderId="13" xfId="0" applyFont="1" applyFill="1" applyBorder="1" applyAlignment="1">
      <alignment horizontal="center" wrapText="1"/>
    </xf>
    <xf numFmtId="0" fontId="13" fillId="6" borderId="12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/>
  </sheetViews>
  <sheetFormatPr defaultRowHeight="15" x14ac:dyDescent="0.25"/>
  <cols>
    <col min="1" max="1" width="25.140625" customWidth="1"/>
    <col min="2" max="2" width="15" customWidth="1"/>
    <col min="3" max="3" width="16.5703125" customWidth="1"/>
    <col min="4" max="4" width="15.140625" customWidth="1"/>
    <col min="5" max="5" width="15" customWidth="1"/>
  </cols>
  <sheetData>
    <row r="1" spans="1:5" ht="33" customHeight="1" x14ac:dyDescent="0.25">
      <c r="A1" t="s">
        <v>49</v>
      </c>
    </row>
    <row r="2" spans="1:5" ht="31.5" x14ac:dyDescent="0.25">
      <c r="A2" s="1" t="s">
        <v>50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ht="15.75" x14ac:dyDescent="0.25">
      <c r="A3" s="3" t="s">
        <v>4</v>
      </c>
      <c r="B3" s="4">
        <v>5458575</v>
      </c>
      <c r="C3" s="3">
        <v>6086117</v>
      </c>
      <c r="D3" s="3">
        <v>6539536</v>
      </c>
      <c r="E3" s="3">
        <v>6965571</v>
      </c>
    </row>
    <row r="4" spans="1:5" ht="15.75" x14ac:dyDescent="0.25">
      <c r="A4" s="3" t="s">
        <v>5</v>
      </c>
      <c r="B4" s="4">
        <v>4481266</v>
      </c>
      <c r="C4" s="3">
        <v>5453128</v>
      </c>
      <c r="D4" s="3">
        <v>5616721.4900000002</v>
      </c>
      <c r="E4" s="3">
        <v>5785223</v>
      </c>
    </row>
    <row r="5" spans="1:5" ht="15.75" x14ac:dyDescent="0.25">
      <c r="A5" s="3" t="s">
        <v>6</v>
      </c>
      <c r="B5" s="4">
        <v>1577980</v>
      </c>
      <c r="C5" s="3">
        <v>1673212</v>
      </c>
      <c r="D5" s="3">
        <v>1756872</v>
      </c>
      <c r="E5" s="3">
        <v>1844716</v>
      </c>
    </row>
    <row r="6" spans="1:5" ht="15.75" x14ac:dyDescent="0.25">
      <c r="A6" s="3" t="s">
        <v>7</v>
      </c>
      <c r="B6" s="4">
        <v>1373774</v>
      </c>
      <c r="C6" s="3">
        <v>1436260</v>
      </c>
      <c r="D6" s="3">
        <v>1492817</v>
      </c>
      <c r="E6" s="3">
        <v>1567546</v>
      </c>
    </row>
    <row r="7" spans="1:5" ht="31.5" x14ac:dyDescent="0.25">
      <c r="A7" s="3" t="s">
        <v>8</v>
      </c>
      <c r="B7" s="4">
        <v>160000</v>
      </c>
      <c r="C7" s="3">
        <v>0</v>
      </c>
      <c r="D7" s="3">
        <v>0</v>
      </c>
      <c r="E7" s="3">
        <v>0</v>
      </c>
    </row>
    <row r="8" spans="1:5" ht="15.75" x14ac:dyDescent="0.25">
      <c r="A8" s="5" t="s">
        <v>9</v>
      </c>
      <c r="B8" s="6">
        <f>SUM(B3:B7)</f>
        <v>13051595</v>
      </c>
      <c r="C8" s="6">
        <f>SUM(C3:C7)</f>
        <v>14648717</v>
      </c>
      <c r="D8" s="6">
        <f>SUM(D3:D7)</f>
        <v>15405946.49</v>
      </c>
      <c r="E8" s="6">
        <f>SUM(E3:E7)</f>
        <v>16163056</v>
      </c>
    </row>
    <row r="10" spans="1:5" x14ac:dyDescent="0.25">
      <c r="C10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zoomScaleNormal="100" workbookViewId="0"/>
  </sheetViews>
  <sheetFormatPr defaultRowHeight="15" x14ac:dyDescent="0.25"/>
  <cols>
    <col min="1" max="1" width="10.28515625" customWidth="1"/>
    <col min="2" max="2" width="30.140625" customWidth="1"/>
    <col min="3" max="4" width="15.28515625" customWidth="1"/>
    <col min="5" max="5" width="15.85546875" customWidth="1"/>
  </cols>
  <sheetData>
    <row r="1" spans="1:5" ht="15.75" thickBot="1" x14ac:dyDescent="0.3">
      <c r="A1" s="56" t="s">
        <v>51</v>
      </c>
    </row>
    <row r="2" spans="1:5" ht="27" thickBot="1" x14ac:dyDescent="0.3">
      <c r="A2" s="57" t="s">
        <v>64</v>
      </c>
      <c r="B2" s="58" t="s">
        <v>65</v>
      </c>
      <c r="C2" s="58" t="s">
        <v>66</v>
      </c>
      <c r="D2" s="58" t="s">
        <v>67</v>
      </c>
      <c r="E2" s="58" t="s">
        <v>68</v>
      </c>
    </row>
    <row r="3" spans="1:5" ht="13.5" customHeight="1" thickBot="1" x14ac:dyDescent="0.3">
      <c r="A3" s="59" t="s">
        <v>69</v>
      </c>
      <c r="B3" s="60" t="s">
        <v>70</v>
      </c>
      <c r="C3" s="61">
        <f>C4</f>
        <v>183398</v>
      </c>
      <c r="D3" s="61">
        <f t="shared" ref="D3:E3" si="0">D4</f>
        <v>188216</v>
      </c>
      <c r="E3" s="61">
        <f t="shared" si="0"/>
        <v>201483.98</v>
      </c>
    </row>
    <row r="4" spans="1:5" ht="15.75" thickBot="1" x14ac:dyDescent="0.3">
      <c r="A4" s="62">
        <v>50009</v>
      </c>
      <c r="B4" s="63" t="s">
        <v>71</v>
      </c>
      <c r="C4" s="64">
        <v>183398</v>
      </c>
      <c r="D4" s="64">
        <v>188216</v>
      </c>
      <c r="E4" s="65">
        <v>201483.98</v>
      </c>
    </row>
    <row r="5" spans="1:5" ht="15.75" thickBot="1" x14ac:dyDescent="0.3">
      <c r="A5" s="66" t="s">
        <v>72</v>
      </c>
      <c r="B5" s="67" t="s">
        <v>73</v>
      </c>
      <c r="C5" s="68">
        <f>C6+C7</f>
        <v>9400</v>
      </c>
      <c r="D5" s="68">
        <f t="shared" ref="D5:E5" si="1">D6+D7</f>
        <v>11800</v>
      </c>
      <c r="E5" s="68">
        <f t="shared" si="1"/>
        <v>12500</v>
      </c>
    </row>
    <row r="6" spans="1:5" ht="15.75" thickBot="1" x14ac:dyDescent="0.3">
      <c r="A6" s="62">
        <v>50104</v>
      </c>
      <c r="B6" s="63" t="s">
        <v>74</v>
      </c>
      <c r="C6" s="64">
        <v>3150</v>
      </c>
      <c r="D6" s="64">
        <v>4284</v>
      </c>
      <c r="E6" s="64">
        <v>4600</v>
      </c>
    </row>
    <row r="7" spans="1:5" ht="15.75" thickBot="1" x14ac:dyDescent="0.3">
      <c r="A7" s="62">
        <v>50205</v>
      </c>
      <c r="B7" s="63" t="s">
        <v>75</v>
      </c>
      <c r="C7" s="64">
        <v>6250</v>
      </c>
      <c r="D7" s="64">
        <v>7516</v>
      </c>
      <c r="E7" s="64">
        <v>7900</v>
      </c>
    </row>
    <row r="8" spans="1:5" ht="15.75" thickBot="1" x14ac:dyDescent="0.3">
      <c r="A8" s="66" t="s">
        <v>76</v>
      </c>
      <c r="B8" s="67" t="s">
        <v>77</v>
      </c>
      <c r="C8" s="68">
        <f>C9</f>
        <v>95630</v>
      </c>
      <c r="D8" s="68">
        <f t="shared" ref="D8:E8" si="2">D9</f>
        <v>100515</v>
      </c>
      <c r="E8" s="68">
        <f t="shared" si="2"/>
        <v>110000</v>
      </c>
    </row>
    <row r="9" spans="1:5" ht="15.75" thickBot="1" x14ac:dyDescent="0.3">
      <c r="A9" s="62">
        <v>50504</v>
      </c>
      <c r="B9" s="63" t="s">
        <v>78</v>
      </c>
      <c r="C9" s="64">
        <v>95630</v>
      </c>
      <c r="D9" s="64">
        <v>100515</v>
      </c>
      <c r="E9" s="64">
        <v>110000</v>
      </c>
    </row>
    <row r="10" spans="1:5" ht="15.75" thickBot="1" x14ac:dyDescent="0.3">
      <c r="A10" s="66" t="s">
        <v>79</v>
      </c>
      <c r="B10" s="67" t="s">
        <v>80</v>
      </c>
      <c r="C10" s="68">
        <f>C11+C12+C13+C14+C15+C16</f>
        <v>189430</v>
      </c>
      <c r="D10" s="68">
        <f t="shared" ref="D10:E10" si="3">D11+D12+D13+D14+D15+D16</f>
        <v>197450</v>
      </c>
      <c r="E10" s="68">
        <f t="shared" si="3"/>
        <v>209425.3</v>
      </c>
    </row>
    <row r="11" spans="1:5" ht="15.75" thickBot="1" x14ac:dyDescent="0.3">
      <c r="A11" s="62">
        <v>50013</v>
      </c>
      <c r="B11" s="63" t="s">
        <v>81</v>
      </c>
      <c r="C11" s="64">
        <v>26230</v>
      </c>
      <c r="D11" s="64">
        <v>27345</v>
      </c>
      <c r="E11" s="64">
        <f t="shared" ref="E11:E27" si="4">D11*2%+D11</f>
        <v>27891.9</v>
      </c>
    </row>
    <row r="12" spans="1:5" ht="15.75" thickBot="1" x14ac:dyDescent="0.3">
      <c r="A12" s="62">
        <v>50014</v>
      </c>
      <c r="B12" s="63" t="s">
        <v>82</v>
      </c>
      <c r="C12" s="64">
        <v>15600</v>
      </c>
      <c r="D12" s="64">
        <v>16235</v>
      </c>
      <c r="E12" s="64">
        <f t="shared" si="4"/>
        <v>16559.7</v>
      </c>
    </row>
    <row r="13" spans="1:5" ht="15.75" thickBot="1" x14ac:dyDescent="0.3">
      <c r="A13" s="62">
        <v>50015</v>
      </c>
      <c r="B13" s="63" t="s">
        <v>83</v>
      </c>
      <c r="C13" s="64">
        <v>20800</v>
      </c>
      <c r="D13" s="64">
        <v>21685</v>
      </c>
      <c r="E13" s="64">
        <f t="shared" si="4"/>
        <v>22118.7</v>
      </c>
    </row>
    <row r="14" spans="1:5" ht="15.75" thickBot="1" x14ac:dyDescent="0.3">
      <c r="A14" s="62">
        <v>50016</v>
      </c>
      <c r="B14" s="63" t="s">
        <v>84</v>
      </c>
      <c r="C14" s="64">
        <v>53000</v>
      </c>
      <c r="D14" s="64">
        <v>55250</v>
      </c>
      <c r="E14" s="64">
        <f t="shared" si="4"/>
        <v>56355</v>
      </c>
    </row>
    <row r="15" spans="1:5" ht="15.75" thickBot="1" x14ac:dyDescent="0.3">
      <c r="A15" s="62">
        <v>50017</v>
      </c>
      <c r="B15" s="63" t="s">
        <v>85</v>
      </c>
      <c r="C15" s="64">
        <v>20800</v>
      </c>
      <c r="D15" s="64">
        <v>21685</v>
      </c>
      <c r="E15" s="64">
        <v>28000</v>
      </c>
    </row>
    <row r="16" spans="1:5" ht="15.75" thickBot="1" x14ac:dyDescent="0.3">
      <c r="A16" s="62">
        <v>50019</v>
      </c>
      <c r="B16" s="69" t="s">
        <v>86</v>
      </c>
      <c r="C16" s="64">
        <v>53000</v>
      </c>
      <c r="D16" s="64">
        <v>55250</v>
      </c>
      <c r="E16" s="64">
        <v>58500</v>
      </c>
    </row>
    <row r="17" spans="1:5" ht="15.75" thickBot="1" x14ac:dyDescent="0.3">
      <c r="A17" s="66" t="s">
        <v>87</v>
      </c>
      <c r="B17" s="60" t="s">
        <v>88</v>
      </c>
      <c r="C17" s="68">
        <f>C18+C19+C20+C21+C22+C23+C24+C25+C26+C27</f>
        <v>856902</v>
      </c>
      <c r="D17" s="68">
        <f t="shared" ref="D17:E17" si="5">D18+D19+D20+D21+D22+D23+D24+D25+D26+D27</f>
        <v>891536</v>
      </c>
      <c r="E17" s="68">
        <f t="shared" si="5"/>
        <v>913136.72</v>
      </c>
    </row>
    <row r="18" spans="1:5" ht="15.75" thickBot="1" x14ac:dyDescent="0.3">
      <c r="A18" s="62">
        <v>50103</v>
      </c>
      <c r="B18" s="69" t="s">
        <v>89</v>
      </c>
      <c r="C18" s="64">
        <v>1050</v>
      </c>
      <c r="D18" s="64">
        <v>1100</v>
      </c>
      <c r="E18" s="64">
        <v>1300</v>
      </c>
    </row>
    <row r="19" spans="1:5" ht="15.75" thickBot="1" x14ac:dyDescent="0.3">
      <c r="A19" s="62">
        <v>50217</v>
      </c>
      <c r="B19" s="63" t="s">
        <v>90</v>
      </c>
      <c r="C19" s="64">
        <v>93600</v>
      </c>
      <c r="D19" s="64">
        <v>97000</v>
      </c>
      <c r="E19" s="64">
        <f t="shared" si="4"/>
        <v>98940</v>
      </c>
    </row>
    <row r="20" spans="1:5" ht="15.75" thickBot="1" x14ac:dyDescent="0.3">
      <c r="A20" s="62">
        <v>50001</v>
      </c>
      <c r="B20" s="63" t="s">
        <v>91</v>
      </c>
      <c r="C20" s="64">
        <v>92600</v>
      </c>
      <c r="D20" s="64">
        <v>96500</v>
      </c>
      <c r="E20" s="64">
        <f>D20*3%+D20</f>
        <v>99395</v>
      </c>
    </row>
    <row r="21" spans="1:5" ht="15.75" thickBot="1" x14ac:dyDescent="0.3">
      <c r="A21" s="62">
        <v>50407</v>
      </c>
      <c r="B21" s="63" t="s">
        <v>92</v>
      </c>
      <c r="C21" s="64">
        <v>16160</v>
      </c>
      <c r="D21" s="64">
        <v>17850</v>
      </c>
      <c r="E21" s="64">
        <v>18900</v>
      </c>
    </row>
    <row r="22" spans="1:5" ht="15.75" thickBot="1" x14ac:dyDescent="0.3">
      <c r="A22" s="62">
        <v>50408</v>
      </c>
      <c r="B22" s="63" t="s">
        <v>93</v>
      </c>
      <c r="C22" s="64">
        <v>13500</v>
      </c>
      <c r="D22" s="64">
        <v>16100</v>
      </c>
      <c r="E22" s="64">
        <v>17000</v>
      </c>
    </row>
    <row r="23" spans="1:5" ht="15.75" thickBot="1" x14ac:dyDescent="0.3">
      <c r="A23" s="62">
        <v>50403</v>
      </c>
      <c r="B23" s="63" t="s">
        <v>94</v>
      </c>
      <c r="C23" s="64">
        <v>7285</v>
      </c>
      <c r="D23" s="64">
        <v>8600</v>
      </c>
      <c r="E23" s="64">
        <v>9500</v>
      </c>
    </row>
    <row r="24" spans="1:5" ht="15.75" thickBot="1" x14ac:dyDescent="0.3">
      <c r="A24" s="62">
        <v>50405</v>
      </c>
      <c r="B24" s="63" t="s">
        <v>95</v>
      </c>
      <c r="C24" s="64">
        <v>4160</v>
      </c>
      <c r="D24" s="64">
        <v>5300</v>
      </c>
      <c r="E24" s="64">
        <v>5800</v>
      </c>
    </row>
    <row r="25" spans="1:5" ht="15.75" thickBot="1" x14ac:dyDescent="0.3">
      <c r="A25" s="62">
        <v>50406</v>
      </c>
      <c r="B25" s="63" t="s">
        <v>96</v>
      </c>
      <c r="C25" s="64">
        <v>7493</v>
      </c>
      <c r="D25" s="64">
        <v>7800</v>
      </c>
      <c r="E25" s="64">
        <f t="shared" ref="E25" si="6">D25*5%+D25</f>
        <v>8190</v>
      </c>
    </row>
    <row r="26" spans="1:5" ht="15.75" thickBot="1" x14ac:dyDescent="0.3">
      <c r="A26" s="62">
        <v>40110</v>
      </c>
      <c r="B26" s="63" t="s">
        <v>97</v>
      </c>
      <c r="C26" s="64">
        <v>432835</v>
      </c>
      <c r="D26" s="64">
        <v>443656</v>
      </c>
      <c r="E26" s="64">
        <f t="shared" si="4"/>
        <v>452529.12</v>
      </c>
    </row>
    <row r="27" spans="1:5" ht="15.75" thickBot="1" x14ac:dyDescent="0.3">
      <c r="A27" s="62"/>
      <c r="B27" s="63" t="s">
        <v>98</v>
      </c>
      <c r="C27" s="64">
        <v>188219</v>
      </c>
      <c r="D27" s="64">
        <v>197630</v>
      </c>
      <c r="E27" s="64">
        <f t="shared" si="4"/>
        <v>201582.6</v>
      </c>
    </row>
    <row r="28" spans="1:5" ht="15.75" thickBot="1" x14ac:dyDescent="0.3">
      <c r="A28" s="70" t="s">
        <v>99</v>
      </c>
      <c r="B28" s="71" t="s">
        <v>100</v>
      </c>
      <c r="C28" s="72">
        <f>C3+C5+C8+C10+C17</f>
        <v>1334760</v>
      </c>
      <c r="D28" s="72">
        <f t="shared" ref="D28:E28" si="7">D3+D5+D8+D10+D17</f>
        <v>1389517</v>
      </c>
      <c r="E28" s="72">
        <f t="shared" si="7"/>
        <v>1446546</v>
      </c>
    </row>
    <row r="29" spans="1:5" ht="15.75" thickBot="1" x14ac:dyDescent="0.3">
      <c r="A29" s="73"/>
      <c r="B29" s="74" t="s">
        <v>101</v>
      </c>
      <c r="C29" s="75"/>
      <c r="D29" s="75"/>
      <c r="E29" s="75"/>
    </row>
    <row r="30" spans="1:5" ht="15.75" thickBot="1" x14ac:dyDescent="0.3">
      <c r="A30" s="73">
        <v>50409</v>
      </c>
      <c r="B30" s="63" t="s">
        <v>102</v>
      </c>
      <c r="C30" s="64">
        <v>24500</v>
      </c>
      <c r="D30" s="64">
        <v>25000</v>
      </c>
      <c r="E30" s="64">
        <v>35000</v>
      </c>
    </row>
    <row r="31" spans="1:5" ht="15.75" thickBot="1" x14ac:dyDescent="0.3">
      <c r="A31" s="73">
        <v>50409</v>
      </c>
      <c r="B31" s="63" t="s">
        <v>103</v>
      </c>
      <c r="C31" s="75"/>
      <c r="D31" s="75"/>
      <c r="E31" s="75"/>
    </row>
    <row r="32" spans="1:5" ht="15.75" thickBot="1" x14ac:dyDescent="0.3">
      <c r="A32" s="73">
        <v>50409</v>
      </c>
      <c r="B32" s="63" t="s">
        <v>104</v>
      </c>
      <c r="C32" s="64">
        <v>45000</v>
      </c>
      <c r="D32" s="64">
        <v>45000</v>
      </c>
      <c r="E32" s="64">
        <v>50000</v>
      </c>
    </row>
    <row r="33" spans="1:5" ht="15.75" thickBot="1" x14ac:dyDescent="0.3">
      <c r="A33" s="70" t="s">
        <v>105</v>
      </c>
      <c r="B33" s="71" t="s">
        <v>106</v>
      </c>
      <c r="C33" s="72">
        <f>C30+C32</f>
        <v>69500</v>
      </c>
      <c r="D33" s="72">
        <f t="shared" ref="D33:E33" si="8">D30+D32</f>
        <v>70000</v>
      </c>
      <c r="E33" s="72">
        <f t="shared" si="8"/>
        <v>85000</v>
      </c>
    </row>
    <row r="34" spans="1:5" ht="15.75" thickBot="1" x14ac:dyDescent="0.3">
      <c r="A34" s="73"/>
      <c r="B34" s="74" t="s">
        <v>107</v>
      </c>
      <c r="C34" s="75"/>
      <c r="D34" s="75"/>
      <c r="E34" s="75"/>
    </row>
    <row r="35" spans="1:5" ht="15.75" thickBot="1" x14ac:dyDescent="0.3">
      <c r="A35" s="73">
        <v>50409</v>
      </c>
      <c r="B35" s="63" t="s">
        <v>108</v>
      </c>
      <c r="C35" s="64">
        <v>32000</v>
      </c>
      <c r="D35" s="64">
        <v>33300</v>
      </c>
      <c r="E35" s="64">
        <v>36000</v>
      </c>
    </row>
    <row r="36" spans="1:5" ht="15.75" thickBot="1" x14ac:dyDescent="0.3">
      <c r="A36" s="70" t="s">
        <v>109</v>
      </c>
      <c r="B36" s="71" t="s">
        <v>110</v>
      </c>
      <c r="C36" s="72">
        <f>C35</f>
        <v>32000</v>
      </c>
      <c r="D36" s="72">
        <f t="shared" ref="D36:E36" si="9">D35</f>
        <v>33300</v>
      </c>
      <c r="E36" s="72">
        <f t="shared" si="9"/>
        <v>36000</v>
      </c>
    </row>
    <row r="37" spans="1:5" ht="15.75" thickBot="1" x14ac:dyDescent="0.3">
      <c r="A37" s="114" t="s">
        <v>111</v>
      </c>
      <c r="B37" s="115"/>
      <c r="C37" s="76">
        <f>C28+C33+C36</f>
        <v>1436260</v>
      </c>
      <c r="D37" s="76">
        <f t="shared" ref="D37:E37" si="10">D28+D33+D36</f>
        <v>1492817</v>
      </c>
      <c r="E37" s="76">
        <f t="shared" si="10"/>
        <v>1567546</v>
      </c>
    </row>
  </sheetData>
  <mergeCells count="1">
    <mergeCell ref="A37:B3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zoomScaleNormal="100" workbookViewId="0"/>
  </sheetViews>
  <sheetFormatPr defaultRowHeight="15" x14ac:dyDescent="0.25"/>
  <cols>
    <col min="1" max="1" width="4" customWidth="1"/>
    <col min="2" max="2" width="2.28515625" customWidth="1"/>
    <col min="3" max="3" width="22.140625" customWidth="1"/>
    <col min="4" max="4" width="14.28515625" customWidth="1"/>
    <col min="5" max="5" width="14.7109375" customWidth="1"/>
    <col min="6" max="6" width="14.140625" customWidth="1"/>
    <col min="7" max="7" width="14.28515625" customWidth="1"/>
    <col min="9" max="9" width="10.140625" bestFit="1" customWidth="1"/>
  </cols>
  <sheetData>
    <row r="1" spans="1:9" ht="15.75" thickBot="1" x14ac:dyDescent="0.3">
      <c r="A1" t="s">
        <v>52</v>
      </c>
    </row>
    <row r="2" spans="1:9" ht="45" customHeight="1" thickBot="1" x14ac:dyDescent="0.3">
      <c r="A2" s="8"/>
      <c r="B2" s="118" t="s">
        <v>10</v>
      </c>
      <c r="C2" s="118"/>
      <c r="D2" s="44" t="s">
        <v>23</v>
      </c>
      <c r="E2" s="44" t="s">
        <v>22</v>
      </c>
      <c r="F2" s="44" t="s">
        <v>21</v>
      </c>
      <c r="G2" s="46" t="s">
        <v>20</v>
      </c>
    </row>
    <row r="3" spans="1:9" ht="16.5" thickBot="1" x14ac:dyDescent="0.3">
      <c r="A3" s="9"/>
      <c r="B3" s="116"/>
      <c r="C3" s="116"/>
      <c r="D3" s="11"/>
      <c r="E3" s="10"/>
      <c r="F3" s="10"/>
      <c r="G3" s="45"/>
    </row>
    <row r="4" spans="1:9" ht="42.75" customHeight="1" thickBot="1" x14ac:dyDescent="0.3">
      <c r="A4" s="40">
        <v>1</v>
      </c>
      <c r="B4" s="117" t="s">
        <v>11</v>
      </c>
      <c r="C4" s="117"/>
      <c r="D4" s="12">
        <f>D5+D6</f>
        <v>13051595</v>
      </c>
      <c r="E4" s="12">
        <f>E5+E6</f>
        <v>14648717</v>
      </c>
      <c r="F4" s="12">
        <f>F5+F6</f>
        <v>15405946.49</v>
      </c>
      <c r="G4" s="12">
        <f>G5+G6</f>
        <v>16163056</v>
      </c>
    </row>
    <row r="5" spans="1:9" ht="30" customHeight="1" thickBot="1" x14ac:dyDescent="0.3">
      <c r="A5" s="19">
        <v>1</v>
      </c>
      <c r="B5" s="20"/>
      <c r="C5" s="13" t="s">
        <v>12</v>
      </c>
      <c r="D5" s="21">
        <v>1373774</v>
      </c>
      <c r="E5" s="21">
        <v>1436260</v>
      </c>
      <c r="F5" s="21">
        <v>1492817</v>
      </c>
      <c r="G5" s="21">
        <v>1567546</v>
      </c>
    </row>
    <row r="6" spans="1:9" ht="29.25" thickBot="1" x14ac:dyDescent="0.3">
      <c r="A6" s="22">
        <v>1</v>
      </c>
      <c r="B6" s="23"/>
      <c r="C6" s="14" t="s">
        <v>24</v>
      </c>
      <c r="D6" s="24">
        <v>11677821</v>
      </c>
      <c r="E6" s="24">
        <v>13212457</v>
      </c>
      <c r="F6" s="24">
        <v>13913129.49</v>
      </c>
      <c r="G6" s="24">
        <v>14595510</v>
      </c>
    </row>
    <row r="7" spans="1:9" ht="43.5" thickBot="1" x14ac:dyDescent="0.3">
      <c r="A7" s="41">
        <v>2</v>
      </c>
      <c r="B7" s="42"/>
      <c r="C7" s="43" t="s">
        <v>13</v>
      </c>
      <c r="D7" s="12">
        <f>D8+D13</f>
        <v>13051595</v>
      </c>
      <c r="E7" s="12">
        <f>E8+E13</f>
        <v>14648717</v>
      </c>
      <c r="F7" s="12">
        <f>F8+F13</f>
        <v>15405948</v>
      </c>
      <c r="G7" s="12">
        <f>G8+G13</f>
        <v>16163056</v>
      </c>
    </row>
    <row r="8" spans="1:9" ht="33" customHeight="1" thickBot="1" x14ac:dyDescent="0.3">
      <c r="A8" s="25">
        <v>2.1</v>
      </c>
      <c r="B8" s="26"/>
      <c r="C8" s="15" t="s">
        <v>14</v>
      </c>
      <c r="D8" s="16">
        <f>D9+D10+D11+D12</f>
        <v>9013688</v>
      </c>
      <c r="E8" s="16">
        <f>E9+E10+E11+E12</f>
        <v>10496857</v>
      </c>
      <c r="F8" s="16">
        <f>F9+F10+F11+F12</f>
        <v>10615148</v>
      </c>
      <c r="G8" s="16">
        <f>G9+G10+G11+G12</f>
        <v>10742476</v>
      </c>
    </row>
    <row r="9" spans="1:9" ht="26.25" customHeight="1" thickBot="1" x14ac:dyDescent="0.3">
      <c r="A9" s="27"/>
      <c r="B9" s="28"/>
      <c r="C9" s="17" t="s">
        <v>15</v>
      </c>
      <c r="D9" s="29">
        <v>6753688</v>
      </c>
      <c r="E9" s="30">
        <v>7936857</v>
      </c>
      <c r="F9" s="30">
        <v>7960668</v>
      </c>
      <c r="G9" s="30">
        <v>7984550</v>
      </c>
      <c r="I9" s="47"/>
    </row>
    <row r="10" spans="1:9" ht="27" customHeight="1" thickBot="1" x14ac:dyDescent="0.3">
      <c r="A10" s="31"/>
      <c r="B10" s="32"/>
      <c r="C10" s="18" t="s">
        <v>16</v>
      </c>
      <c r="D10" s="29">
        <v>1660000</v>
      </c>
      <c r="E10" s="30">
        <v>1710000</v>
      </c>
      <c r="F10" s="30">
        <v>1732230</v>
      </c>
      <c r="G10" s="30">
        <v>1779000</v>
      </c>
    </row>
    <row r="11" spans="1:9" ht="25.5" customHeight="1" thickBot="1" x14ac:dyDescent="0.3">
      <c r="A11" s="31"/>
      <c r="B11" s="32"/>
      <c r="C11" s="18" t="s">
        <v>17</v>
      </c>
      <c r="D11" s="29">
        <v>200000</v>
      </c>
      <c r="E11" s="30">
        <v>250000</v>
      </c>
      <c r="F11" s="30">
        <v>268250</v>
      </c>
      <c r="G11" s="30">
        <v>285686</v>
      </c>
      <c r="I11" s="47"/>
    </row>
    <row r="12" spans="1:9" ht="27" customHeight="1" thickBot="1" x14ac:dyDescent="0.3">
      <c r="A12" s="34"/>
      <c r="B12" s="33"/>
      <c r="C12" s="18" t="s">
        <v>18</v>
      </c>
      <c r="D12" s="29">
        <v>400000</v>
      </c>
      <c r="E12" s="30">
        <v>600000</v>
      </c>
      <c r="F12" s="30">
        <v>654000</v>
      </c>
      <c r="G12" s="30">
        <v>693240</v>
      </c>
    </row>
    <row r="13" spans="1:9" ht="27" customHeight="1" thickBot="1" x14ac:dyDescent="0.3">
      <c r="A13" s="35">
        <v>2.2999999999999998</v>
      </c>
      <c r="B13" s="36"/>
      <c r="C13" s="15" t="s">
        <v>19</v>
      </c>
      <c r="D13" s="37">
        <v>4037907</v>
      </c>
      <c r="E13" s="38">
        <v>4151860</v>
      </c>
      <c r="F13" s="39">
        <v>4790800</v>
      </c>
      <c r="G13" s="39">
        <v>5420580</v>
      </c>
      <c r="I13" s="47"/>
    </row>
  </sheetData>
  <mergeCells count="3">
    <mergeCell ref="B3:C3"/>
    <mergeCell ref="B4:C4"/>
    <mergeCell ref="B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2"/>
  <sheetViews>
    <sheetView zoomScaleNormal="100" workbookViewId="0">
      <selection activeCell="A2" sqref="A2"/>
    </sheetView>
  </sheetViews>
  <sheetFormatPr defaultRowHeight="15" x14ac:dyDescent="0.25"/>
  <cols>
    <col min="1" max="1" width="19.85546875" customWidth="1"/>
    <col min="2" max="2" width="13.85546875" customWidth="1"/>
    <col min="3" max="3" width="12.85546875" customWidth="1"/>
    <col min="4" max="4" width="11" customWidth="1"/>
    <col min="5" max="5" width="12" customWidth="1"/>
    <col min="6" max="6" width="12.7109375" customWidth="1"/>
    <col min="7" max="7" width="14" customWidth="1"/>
    <col min="8" max="8" width="11.28515625" bestFit="1" customWidth="1"/>
    <col min="9" max="9" width="12.5703125" bestFit="1" customWidth="1"/>
    <col min="10" max="10" width="12.7109375" customWidth="1"/>
  </cols>
  <sheetData>
    <row r="2" spans="1:10" x14ac:dyDescent="0.25">
      <c r="A2" t="s">
        <v>53</v>
      </c>
    </row>
    <row r="3" spans="1:10" ht="15.75" customHeight="1" x14ac:dyDescent="0.25">
      <c r="A3" s="119" t="s">
        <v>25</v>
      </c>
      <c r="B3" s="121">
        <v>2024</v>
      </c>
      <c r="C3" s="121"/>
      <c r="D3" s="121"/>
      <c r="E3" s="121"/>
      <c r="F3" s="121"/>
      <c r="G3" s="51"/>
    </row>
    <row r="4" spans="1:10" ht="26.25" x14ac:dyDescent="0.25">
      <c r="A4" s="120"/>
      <c r="B4" s="51" t="s">
        <v>26</v>
      </c>
      <c r="C4" s="55" t="s">
        <v>27</v>
      </c>
      <c r="D4" s="55" t="s">
        <v>28</v>
      </c>
      <c r="E4" s="55" t="s">
        <v>29</v>
      </c>
      <c r="F4" s="51" t="s">
        <v>30</v>
      </c>
      <c r="G4" s="55" t="s">
        <v>31</v>
      </c>
    </row>
    <row r="5" spans="1:10" ht="15.75" customHeight="1" x14ac:dyDescent="0.25">
      <c r="A5" s="53" t="s">
        <v>32</v>
      </c>
      <c r="B5" s="80">
        <v>135321</v>
      </c>
      <c r="C5" s="49">
        <v>36000</v>
      </c>
      <c r="D5" s="49"/>
      <c r="E5" s="49">
        <f>169000+30000+100000</f>
        <v>299000</v>
      </c>
      <c r="F5" s="50"/>
      <c r="G5" s="49">
        <f>B5+C5+D5+E5+F5</f>
        <v>470321</v>
      </c>
    </row>
    <row r="6" spans="1:10" ht="25.5" customHeight="1" x14ac:dyDescent="0.25">
      <c r="A6" s="53" t="s">
        <v>33</v>
      </c>
      <c r="B6" s="80">
        <v>227183</v>
      </c>
      <c r="C6" s="49">
        <v>5000</v>
      </c>
      <c r="D6" s="49"/>
      <c r="E6" s="49"/>
      <c r="F6" s="50"/>
      <c r="G6" s="49">
        <f t="shared" ref="G6:G21" si="0">B6+C6+D6+E6+F6</f>
        <v>232183</v>
      </c>
      <c r="J6" s="77"/>
    </row>
    <row r="7" spans="1:10" ht="25.5" customHeight="1" x14ac:dyDescent="0.25">
      <c r="A7" s="53" t="s">
        <v>34</v>
      </c>
      <c r="B7" s="80">
        <v>307964</v>
      </c>
      <c r="C7" s="49">
        <f>85000+10000</f>
        <v>95000</v>
      </c>
      <c r="D7" s="49"/>
      <c r="E7" s="49"/>
      <c r="F7" s="50">
        <v>65000</v>
      </c>
      <c r="G7" s="49">
        <f t="shared" si="0"/>
        <v>467964</v>
      </c>
      <c r="J7" s="77"/>
    </row>
    <row r="8" spans="1:10" ht="19.5" customHeight="1" x14ac:dyDescent="0.25">
      <c r="A8" s="53" t="s">
        <v>48</v>
      </c>
      <c r="B8" s="80">
        <v>8393</v>
      </c>
      <c r="C8" s="49">
        <v>5000</v>
      </c>
      <c r="D8" s="49"/>
      <c r="E8" s="49"/>
      <c r="F8" s="50"/>
      <c r="G8" s="49">
        <f t="shared" si="0"/>
        <v>13393</v>
      </c>
    </row>
    <row r="9" spans="1:10" ht="15.75" customHeight="1" x14ac:dyDescent="0.25">
      <c r="A9" s="53" t="s">
        <v>35</v>
      </c>
      <c r="B9" s="80">
        <v>68476</v>
      </c>
      <c r="C9" s="49">
        <f>12000+30000</f>
        <v>42000</v>
      </c>
      <c r="D9" s="49"/>
      <c r="E9" s="49"/>
      <c r="F9" s="50"/>
      <c r="G9" s="49">
        <f t="shared" si="0"/>
        <v>110476</v>
      </c>
    </row>
    <row r="10" spans="1:10" ht="15.75" customHeight="1" x14ac:dyDescent="0.25">
      <c r="A10" s="53" t="s">
        <v>36</v>
      </c>
      <c r="B10" s="80">
        <v>157906</v>
      </c>
      <c r="C10" s="49">
        <v>57137</v>
      </c>
      <c r="D10" s="49">
        <f>110000+30000</f>
        <v>140000</v>
      </c>
      <c r="E10" s="49"/>
      <c r="F10" s="50"/>
      <c r="G10" s="49">
        <f t="shared" si="0"/>
        <v>355043</v>
      </c>
    </row>
    <row r="11" spans="1:10" ht="25.5" customHeight="1" x14ac:dyDescent="0.25">
      <c r="A11" s="53" t="s">
        <v>37</v>
      </c>
      <c r="B11" s="80">
        <v>11310</v>
      </c>
      <c r="C11" s="49">
        <f>245692+20000</f>
        <v>265692</v>
      </c>
      <c r="D11" s="49"/>
      <c r="E11" s="49"/>
      <c r="F11" s="50">
        <v>535000</v>
      </c>
      <c r="G11" s="49">
        <f t="shared" si="0"/>
        <v>812002</v>
      </c>
    </row>
    <row r="12" spans="1:10" ht="27" customHeight="1" x14ac:dyDescent="0.25">
      <c r="A12" s="53" t="s">
        <v>38</v>
      </c>
      <c r="B12" s="80">
        <v>144606</v>
      </c>
      <c r="C12" s="49">
        <v>20000</v>
      </c>
      <c r="D12" s="49"/>
      <c r="E12" s="49"/>
      <c r="F12" s="50"/>
      <c r="G12" s="49">
        <f t="shared" si="0"/>
        <v>164606</v>
      </c>
    </row>
    <row r="13" spans="1:10" ht="25.5" customHeight="1" x14ac:dyDescent="0.25">
      <c r="A13" s="53" t="s">
        <v>39</v>
      </c>
      <c r="B13" s="80">
        <v>33364</v>
      </c>
      <c r="C13" s="49">
        <v>13000</v>
      </c>
      <c r="D13" s="49"/>
      <c r="E13" s="49"/>
      <c r="F13" s="50"/>
      <c r="G13" s="49">
        <f t="shared" si="0"/>
        <v>46364</v>
      </c>
    </row>
    <row r="14" spans="1:10" ht="15" customHeight="1" x14ac:dyDescent="0.25">
      <c r="A14" s="53" t="s">
        <v>40</v>
      </c>
      <c r="B14" s="80">
        <v>83144</v>
      </c>
      <c r="C14" s="49">
        <v>15000</v>
      </c>
      <c r="D14" s="49"/>
      <c r="E14" s="49">
        <v>161000</v>
      </c>
      <c r="F14" s="50">
        <v>180000</v>
      </c>
      <c r="G14" s="49">
        <f t="shared" si="0"/>
        <v>439144</v>
      </c>
    </row>
    <row r="15" spans="1:10" ht="25.5" customHeight="1" x14ac:dyDescent="0.25">
      <c r="A15" s="53" t="s">
        <v>41</v>
      </c>
      <c r="B15" s="80">
        <v>82589</v>
      </c>
      <c r="C15" s="49">
        <v>20000</v>
      </c>
      <c r="D15" s="49"/>
      <c r="E15" s="49"/>
      <c r="F15" s="50"/>
      <c r="G15" s="49">
        <f t="shared" si="0"/>
        <v>102589</v>
      </c>
    </row>
    <row r="16" spans="1:10" ht="25.5" customHeight="1" x14ac:dyDescent="0.25">
      <c r="A16" s="54" t="s">
        <v>42</v>
      </c>
      <c r="B16" s="80">
        <v>47567</v>
      </c>
      <c r="C16" s="49">
        <v>60200</v>
      </c>
      <c r="D16" s="49"/>
      <c r="E16" s="49"/>
      <c r="F16" s="50">
        <v>2881860</v>
      </c>
      <c r="G16" s="49">
        <f t="shared" si="0"/>
        <v>2989627</v>
      </c>
    </row>
    <row r="17" spans="1:9" ht="19.5" customHeight="1" x14ac:dyDescent="0.25">
      <c r="A17" s="54" t="s">
        <v>43</v>
      </c>
      <c r="B17" s="80">
        <v>1243409</v>
      </c>
      <c r="C17" s="49">
        <f>415007</f>
        <v>415007</v>
      </c>
      <c r="D17" s="49">
        <v>40000</v>
      </c>
      <c r="E17" s="50"/>
      <c r="F17" s="50">
        <v>75000</v>
      </c>
      <c r="G17" s="49">
        <f t="shared" si="0"/>
        <v>1773416</v>
      </c>
      <c r="H17" s="77"/>
    </row>
    <row r="18" spans="1:9" ht="19.5" customHeight="1" x14ac:dyDescent="0.25">
      <c r="A18" s="54" t="s">
        <v>44</v>
      </c>
      <c r="B18" s="80">
        <v>91162</v>
      </c>
      <c r="C18" s="49">
        <f>12000</f>
        <v>12000</v>
      </c>
      <c r="D18" s="49">
        <v>8000</v>
      </c>
      <c r="E18" s="49"/>
      <c r="F18" s="50"/>
      <c r="G18" s="49">
        <f t="shared" si="0"/>
        <v>111162</v>
      </c>
      <c r="H18" s="77"/>
    </row>
    <row r="19" spans="1:9" ht="15.75" customHeight="1" x14ac:dyDescent="0.25">
      <c r="A19" s="54" t="s">
        <v>112</v>
      </c>
      <c r="B19" s="80">
        <v>50000</v>
      </c>
      <c r="C19" s="49">
        <v>45000</v>
      </c>
      <c r="D19" s="49">
        <v>5000</v>
      </c>
      <c r="E19" s="50"/>
      <c r="F19" s="50">
        <v>150000</v>
      </c>
      <c r="G19" s="49">
        <f t="shared" si="0"/>
        <v>250000</v>
      </c>
    </row>
    <row r="20" spans="1:9" ht="25.5" customHeight="1" x14ac:dyDescent="0.25">
      <c r="A20" s="54" t="s">
        <v>45</v>
      </c>
      <c r="B20" s="80">
        <v>95002</v>
      </c>
      <c r="C20" s="49">
        <v>44500</v>
      </c>
      <c r="D20" s="49"/>
      <c r="E20" s="49">
        <f>85000+15000</f>
        <v>100000</v>
      </c>
      <c r="F20" s="50">
        <v>55000</v>
      </c>
      <c r="G20" s="49">
        <f t="shared" si="0"/>
        <v>294502</v>
      </c>
    </row>
    <row r="21" spans="1:9" ht="27" customHeight="1" x14ac:dyDescent="0.25">
      <c r="A21" s="54" t="s">
        <v>46</v>
      </c>
      <c r="B21" s="80">
        <v>5149461</v>
      </c>
      <c r="C21" s="49">
        <v>559464</v>
      </c>
      <c r="D21" s="49">
        <v>57000</v>
      </c>
      <c r="E21" s="49">
        <v>40000</v>
      </c>
      <c r="F21" s="50">
        <v>210000</v>
      </c>
      <c r="G21" s="49">
        <f t="shared" si="0"/>
        <v>6015925</v>
      </c>
      <c r="H21" s="78"/>
      <c r="I21" s="77"/>
    </row>
    <row r="22" spans="1:9" ht="15.75" thickBot="1" x14ac:dyDescent="0.3">
      <c r="A22" s="48" t="s">
        <v>47</v>
      </c>
      <c r="B22" s="52">
        <f t="shared" ref="B22:G22" si="1">SUM(B5:B21)</f>
        <v>7936857</v>
      </c>
      <c r="C22" s="52">
        <f t="shared" si="1"/>
        <v>1710000</v>
      </c>
      <c r="D22" s="52">
        <f t="shared" si="1"/>
        <v>250000</v>
      </c>
      <c r="E22" s="52">
        <f t="shared" si="1"/>
        <v>600000</v>
      </c>
      <c r="F22" s="52">
        <f t="shared" si="1"/>
        <v>4151860</v>
      </c>
      <c r="G22" s="52">
        <f t="shared" si="1"/>
        <v>14648717</v>
      </c>
    </row>
  </sheetData>
  <mergeCells count="2">
    <mergeCell ref="A3:A4"/>
    <mergeCell ref="B3:F3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2"/>
  <sheetViews>
    <sheetView zoomScaleNormal="100" workbookViewId="0">
      <selection activeCell="A2" sqref="A2"/>
    </sheetView>
  </sheetViews>
  <sheetFormatPr defaultRowHeight="15" x14ac:dyDescent="0.25"/>
  <cols>
    <col min="1" max="1" width="19.85546875" customWidth="1"/>
    <col min="2" max="2" width="16.140625" customWidth="1"/>
    <col min="3" max="3" width="12.5703125" customWidth="1"/>
    <col min="4" max="4" width="12.28515625" customWidth="1"/>
    <col min="5" max="5" width="12" customWidth="1"/>
    <col min="6" max="7" width="13.140625" customWidth="1"/>
  </cols>
  <sheetData>
    <row r="2" spans="1:7" x14ac:dyDescent="0.25">
      <c r="A2" t="s">
        <v>54</v>
      </c>
    </row>
    <row r="3" spans="1:7" ht="15.75" customHeight="1" x14ac:dyDescent="0.25">
      <c r="A3" s="119" t="s">
        <v>25</v>
      </c>
      <c r="B3" s="121">
        <v>2025</v>
      </c>
      <c r="C3" s="121"/>
      <c r="D3" s="121"/>
      <c r="E3" s="121"/>
      <c r="F3" s="121"/>
      <c r="G3" s="51"/>
    </row>
    <row r="4" spans="1:7" ht="26.25" x14ac:dyDescent="0.25">
      <c r="A4" s="120"/>
      <c r="B4" s="51" t="s">
        <v>26</v>
      </c>
      <c r="C4" s="55" t="s">
        <v>27</v>
      </c>
      <c r="D4" s="55" t="s">
        <v>28</v>
      </c>
      <c r="E4" s="55" t="s">
        <v>29</v>
      </c>
      <c r="F4" s="51" t="s">
        <v>30</v>
      </c>
      <c r="G4" s="55" t="s">
        <v>31</v>
      </c>
    </row>
    <row r="5" spans="1:7" ht="15.75" customHeight="1" x14ac:dyDescent="0.25">
      <c r="A5" s="53" t="s">
        <v>32</v>
      </c>
      <c r="B5" s="80">
        <v>135321</v>
      </c>
      <c r="C5" s="49">
        <v>37800</v>
      </c>
      <c r="D5" s="49">
        <v>0</v>
      </c>
      <c r="E5" s="49">
        <f>225000+99000</f>
        <v>324000</v>
      </c>
      <c r="F5" s="50"/>
      <c r="G5" s="49">
        <f>B5+C5+D5+E5+F5</f>
        <v>497121</v>
      </c>
    </row>
    <row r="6" spans="1:7" ht="25.5" customHeight="1" x14ac:dyDescent="0.25">
      <c r="A6" s="53" t="s">
        <v>33</v>
      </c>
      <c r="B6" s="80">
        <v>227183.25</v>
      </c>
      <c r="C6" s="49">
        <v>5250</v>
      </c>
      <c r="D6" s="49">
        <v>0</v>
      </c>
      <c r="E6" s="49"/>
      <c r="F6" s="50"/>
      <c r="G6" s="49">
        <f t="shared" ref="G6:G21" si="0">B6+C6+D6+E6+F6</f>
        <v>232433.25</v>
      </c>
    </row>
    <row r="7" spans="1:7" ht="25.5" customHeight="1" x14ac:dyDescent="0.25">
      <c r="A7" s="53" t="s">
        <v>34</v>
      </c>
      <c r="B7" s="80">
        <v>313732</v>
      </c>
      <c r="C7" s="49">
        <v>86500</v>
      </c>
      <c r="D7" s="49">
        <v>0</v>
      </c>
      <c r="E7" s="49"/>
      <c r="F7" s="50">
        <v>115000</v>
      </c>
      <c r="G7" s="49">
        <f t="shared" si="0"/>
        <v>515232</v>
      </c>
    </row>
    <row r="8" spans="1:7" ht="19.5" customHeight="1" x14ac:dyDescent="0.25">
      <c r="A8" s="53" t="s">
        <v>48</v>
      </c>
      <c r="B8" s="80">
        <v>8393</v>
      </c>
      <c r="C8" s="49">
        <v>5000</v>
      </c>
      <c r="D8" s="49">
        <v>0</v>
      </c>
      <c r="E8" s="49"/>
      <c r="F8" s="50"/>
      <c r="G8" s="49">
        <f t="shared" si="0"/>
        <v>13393</v>
      </c>
    </row>
    <row r="9" spans="1:7" ht="15.75" customHeight="1" x14ac:dyDescent="0.25">
      <c r="A9" s="53" t="s">
        <v>35</v>
      </c>
      <c r="B9" s="80">
        <f>68476</f>
        <v>68476</v>
      </c>
      <c r="C9" s="80">
        <v>42600</v>
      </c>
      <c r="D9" s="49">
        <v>0</v>
      </c>
      <c r="E9" s="49"/>
      <c r="F9" s="50"/>
      <c r="G9" s="49">
        <f t="shared" si="0"/>
        <v>111076</v>
      </c>
    </row>
    <row r="10" spans="1:7" ht="15.75" customHeight="1" x14ac:dyDescent="0.25">
      <c r="A10" s="53" t="s">
        <v>36</v>
      </c>
      <c r="B10" s="80">
        <v>166153.15</v>
      </c>
      <c r="C10" s="49">
        <v>57994</v>
      </c>
      <c r="D10" s="49">
        <v>150000</v>
      </c>
      <c r="E10" s="49"/>
      <c r="F10" s="50"/>
      <c r="G10" s="49">
        <f t="shared" si="0"/>
        <v>374147.15</v>
      </c>
    </row>
    <row r="11" spans="1:7" ht="25.5" customHeight="1" x14ac:dyDescent="0.25">
      <c r="A11" s="53" t="s">
        <v>37</v>
      </c>
      <c r="B11" s="80">
        <v>11310</v>
      </c>
      <c r="C11" s="49">
        <v>268226</v>
      </c>
      <c r="D11" s="49">
        <v>0</v>
      </c>
      <c r="E11" s="49"/>
      <c r="F11" s="50">
        <v>680000</v>
      </c>
      <c r="G11" s="49">
        <f t="shared" si="0"/>
        <v>959536</v>
      </c>
    </row>
    <row r="12" spans="1:7" ht="27" customHeight="1" x14ac:dyDescent="0.25">
      <c r="A12" s="53" t="s">
        <v>38</v>
      </c>
      <c r="B12" s="80">
        <v>144606</v>
      </c>
      <c r="C12" s="49">
        <v>21000</v>
      </c>
      <c r="D12" s="49"/>
      <c r="E12" s="49"/>
      <c r="F12" s="50"/>
      <c r="G12" s="49">
        <f t="shared" si="0"/>
        <v>165606</v>
      </c>
    </row>
    <row r="13" spans="1:7" ht="25.5" customHeight="1" x14ac:dyDescent="0.25">
      <c r="A13" s="53" t="s">
        <v>39</v>
      </c>
      <c r="B13" s="80">
        <v>33364</v>
      </c>
      <c r="C13" s="49">
        <v>13650</v>
      </c>
      <c r="D13" s="49">
        <v>0</v>
      </c>
      <c r="E13" s="49"/>
      <c r="F13" s="50"/>
      <c r="G13" s="49">
        <f t="shared" si="0"/>
        <v>47014</v>
      </c>
    </row>
    <row r="14" spans="1:7" ht="15" customHeight="1" x14ac:dyDescent="0.25">
      <c r="A14" s="53" t="s">
        <v>40</v>
      </c>
      <c r="B14" s="80">
        <v>83143</v>
      </c>
      <c r="C14" s="49">
        <v>15750</v>
      </c>
      <c r="D14" s="49">
        <v>0</v>
      </c>
      <c r="E14" s="49">
        <v>166000</v>
      </c>
      <c r="F14" s="50">
        <v>160000</v>
      </c>
      <c r="G14" s="49">
        <f t="shared" si="0"/>
        <v>424893</v>
      </c>
    </row>
    <row r="15" spans="1:7" ht="25.5" customHeight="1" x14ac:dyDescent="0.25">
      <c r="A15" s="53" t="s">
        <v>41</v>
      </c>
      <c r="B15" s="80">
        <v>82589</v>
      </c>
      <c r="C15" s="49">
        <v>21000</v>
      </c>
      <c r="D15" s="49">
        <v>0</v>
      </c>
      <c r="E15" s="49"/>
      <c r="F15" s="50"/>
      <c r="G15" s="49">
        <f t="shared" si="0"/>
        <v>103589</v>
      </c>
    </row>
    <row r="16" spans="1:7" ht="25.5" customHeight="1" x14ac:dyDescent="0.25">
      <c r="A16" s="54" t="s">
        <v>42</v>
      </c>
      <c r="B16" s="80">
        <f>47567+5755</f>
        <v>53322</v>
      </c>
      <c r="C16" s="80">
        <v>61210</v>
      </c>
      <c r="D16" s="49">
        <v>0</v>
      </c>
      <c r="E16" s="49"/>
      <c r="F16" s="50">
        <v>3235800</v>
      </c>
      <c r="G16" s="49">
        <f t="shared" si="0"/>
        <v>3350332</v>
      </c>
    </row>
    <row r="17" spans="1:7" ht="19.5" customHeight="1" x14ac:dyDescent="0.25">
      <c r="A17" s="54" t="s">
        <v>43</v>
      </c>
      <c r="B17" s="80">
        <f>1226584.6+19265</f>
        <v>1245849.6000000001</v>
      </c>
      <c r="C17" s="49">
        <v>418988</v>
      </c>
      <c r="D17" s="49">
        <v>44600</v>
      </c>
      <c r="E17" s="50"/>
      <c r="F17" s="50">
        <v>110000</v>
      </c>
      <c r="G17" s="49">
        <f t="shared" si="0"/>
        <v>1819437.6</v>
      </c>
    </row>
    <row r="18" spans="1:7" ht="15.75" customHeight="1" x14ac:dyDescent="0.25">
      <c r="A18" s="54" t="s">
        <v>44</v>
      </c>
      <c r="B18" s="80">
        <f>91162-2441</f>
        <v>88721</v>
      </c>
      <c r="C18" s="49">
        <v>16350</v>
      </c>
      <c r="D18" s="49">
        <v>8400</v>
      </c>
      <c r="E18" s="49"/>
      <c r="F18" s="50"/>
      <c r="G18" s="49">
        <f t="shared" si="0"/>
        <v>113471</v>
      </c>
    </row>
    <row r="19" spans="1:7" ht="15.75" customHeight="1" x14ac:dyDescent="0.25">
      <c r="A19" s="54" t="s">
        <v>112</v>
      </c>
      <c r="B19" s="80">
        <v>50000</v>
      </c>
      <c r="C19" s="49">
        <v>45000</v>
      </c>
      <c r="D19" s="49">
        <v>5250</v>
      </c>
      <c r="E19" s="49"/>
      <c r="F19" s="50">
        <v>200000</v>
      </c>
      <c r="G19" s="49">
        <f t="shared" si="0"/>
        <v>300250</v>
      </c>
    </row>
    <row r="20" spans="1:7" ht="25.5" customHeight="1" x14ac:dyDescent="0.25">
      <c r="A20" s="54" t="s">
        <v>45</v>
      </c>
      <c r="B20" s="80">
        <v>100744</v>
      </c>
      <c r="C20" s="49">
        <v>45725</v>
      </c>
      <c r="D20" s="49">
        <v>0</v>
      </c>
      <c r="E20" s="49">
        <v>110000</v>
      </c>
      <c r="F20" s="50">
        <v>80000</v>
      </c>
      <c r="G20" s="49">
        <f t="shared" si="0"/>
        <v>336469</v>
      </c>
    </row>
    <row r="21" spans="1:7" x14ac:dyDescent="0.25">
      <c r="A21" s="54" t="s">
        <v>46</v>
      </c>
      <c r="B21" s="80">
        <v>5147761</v>
      </c>
      <c r="C21" s="49">
        <v>570187</v>
      </c>
      <c r="D21" s="49">
        <v>60000</v>
      </c>
      <c r="E21" s="49">
        <v>54000</v>
      </c>
      <c r="F21" s="50">
        <v>210000</v>
      </c>
      <c r="G21" s="49">
        <f t="shared" si="0"/>
        <v>6041948</v>
      </c>
    </row>
    <row r="22" spans="1:7" ht="15.75" thickBot="1" x14ac:dyDescent="0.3">
      <c r="A22" s="48" t="s">
        <v>47</v>
      </c>
      <c r="B22" s="52">
        <f t="shared" ref="B22:G22" si="1">SUM(B5:B21)</f>
        <v>7960668</v>
      </c>
      <c r="C22" s="52">
        <f t="shared" si="1"/>
        <v>1732230</v>
      </c>
      <c r="D22" s="52">
        <f t="shared" si="1"/>
        <v>268250</v>
      </c>
      <c r="E22" s="52">
        <f t="shared" si="1"/>
        <v>654000</v>
      </c>
      <c r="F22" s="52">
        <f t="shared" si="1"/>
        <v>4790800</v>
      </c>
      <c r="G22" s="52">
        <f t="shared" si="1"/>
        <v>15405948</v>
      </c>
    </row>
  </sheetData>
  <mergeCells count="2">
    <mergeCell ref="A3:A4"/>
    <mergeCell ref="B3:F3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23"/>
  <sheetViews>
    <sheetView zoomScaleNormal="100" workbookViewId="0">
      <selection activeCell="A2" sqref="A2"/>
    </sheetView>
  </sheetViews>
  <sheetFormatPr defaultRowHeight="15" x14ac:dyDescent="0.25"/>
  <cols>
    <col min="1" max="1" width="19.85546875" customWidth="1"/>
    <col min="2" max="3" width="13.5703125" customWidth="1"/>
    <col min="4" max="4" width="12" customWidth="1"/>
    <col min="5" max="5" width="13.140625" customWidth="1"/>
    <col min="6" max="6" width="14.140625" customWidth="1"/>
    <col min="7" max="7" width="14.42578125" customWidth="1"/>
    <col min="8" max="8" width="13.28515625" bestFit="1" customWidth="1"/>
    <col min="9" max="9" width="10.5703125" bestFit="1" customWidth="1"/>
  </cols>
  <sheetData>
    <row r="2" spans="1:8" x14ac:dyDescent="0.25">
      <c r="A2" t="s">
        <v>55</v>
      </c>
    </row>
    <row r="3" spans="1:8" ht="15.75" customHeight="1" x14ac:dyDescent="0.25">
      <c r="A3" s="119" t="s">
        <v>25</v>
      </c>
      <c r="B3" s="121">
        <v>2026</v>
      </c>
      <c r="C3" s="121"/>
      <c r="D3" s="121"/>
      <c r="E3" s="121"/>
      <c r="F3" s="121"/>
      <c r="G3" s="51"/>
    </row>
    <row r="4" spans="1:8" ht="26.25" x14ac:dyDescent="0.25">
      <c r="A4" s="120"/>
      <c r="B4" s="51" t="s">
        <v>26</v>
      </c>
      <c r="C4" s="55" t="s">
        <v>27</v>
      </c>
      <c r="D4" s="55" t="s">
        <v>28</v>
      </c>
      <c r="E4" s="55" t="s">
        <v>29</v>
      </c>
      <c r="F4" s="51" t="s">
        <v>30</v>
      </c>
      <c r="G4" s="55" t="s">
        <v>31</v>
      </c>
    </row>
    <row r="5" spans="1:8" ht="15.75" customHeight="1" x14ac:dyDescent="0.25">
      <c r="A5" s="53" t="s">
        <v>32</v>
      </c>
      <c r="B5" s="80">
        <v>135321</v>
      </c>
      <c r="C5" s="49">
        <v>37800</v>
      </c>
      <c r="D5" s="49">
        <v>0</v>
      </c>
      <c r="E5" s="49">
        <f>233062.19+119477.81</f>
        <v>352540</v>
      </c>
      <c r="F5" s="50"/>
      <c r="G5" s="49">
        <f>B5+C5+D5+E5+F5</f>
        <v>525661</v>
      </c>
    </row>
    <row r="6" spans="1:8" ht="25.5" customHeight="1" x14ac:dyDescent="0.25">
      <c r="A6" s="53" t="s">
        <v>33</v>
      </c>
      <c r="B6" s="80">
        <v>227183.25</v>
      </c>
      <c r="C6" s="49">
        <v>5250</v>
      </c>
      <c r="D6" s="49">
        <v>0</v>
      </c>
      <c r="E6" s="49">
        <v>0</v>
      </c>
      <c r="F6" s="50"/>
      <c r="G6" s="49">
        <f t="shared" ref="G6:G21" si="0">B6+C6+D6+E6+F6</f>
        <v>232433.25</v>
      </c>
    </row>
    <row r="7" spans="1:8" ht="25.5" customHeight="1" x14ac:dyDescent="0.25">
      <c r="A7" s="53" t="s">
        <v>34</v>
      </c>
      <c r="B7" s="80">
        <v>313732</v>
      </c>
      <c r="C7" s="49">
        <v>91500</v>
      </c>
      <c r="D7" s="49">
        <v>0</v>
      </c>
      <c r="E7" s="49">
        <v>0</v>
      </c>
      <c r="F7" s="50">
        <v>170000</v>
      </c>
      <c r="G7" s="49">
        <f t="shared" si="0"/>
        <v>575232</v>
      </c>
    </row>
    <row r="8" spans="1:8" ht="19.5" customHeight="1" x14ac:dyDescent="0.25">
      <c r="A8" s="53" t="s">
        <v>48</v>
      </c>
      <c r="B8" s="80">
        <v>8393</v>
      </c>
      <c r="C8" s="49">
        <v>5000</v>
      </c>
      <c r="D8" s="49">
        <v>0</v>
      </c>
      <c r="E8" s="49">
        <v>0</v>
      </c>
      <c r="F8" s="50"/>
      <c r="G8" s="49">
        <f t="shared" si="0"/>
        <v>13393</v>
      </c>
    </row>
    <row r="9" spans="1:8" ht="15.75" customHeight="1" x14ac:dyDescent="0.25">
      <c r="A9" s="53" t="s">
        <v>35</v>
      </c>
      <c r="B9" s="80">
        <f>68476</f>
        <v>68476</v>
      </c>
      <c r="C9" s="80">
        <v>42600</v>
      </c>
      <c r="D9" s="49">
        <v>0</v>
      </c>
      <c r="E9" s="49">
        <v>0</v>
      </c>
      <c r="F9" s="50"/>
      <c r="G9" s="49">
        <f t="shared" si="0"/>
        <v>111076</v>
      </c>
    </row>
    <row r="10" spans="1:8" ht="15.75" customHeight="1" x14ac:dyDescent="0.25">
      <c r="A10" s="53" t="s">
        <v>36</v>
      </c>
      <c r="B10" s="80">
        <v>166153.15</v>
      </c>
      <c r="C10" s="49">
        <v>57994</v>
      </c>
      <c r="D10" s="49">
        <f>150000+11436</f>
        <v>161436</v>
      </c>
      <c r="E10" s="49">
        <v>0</v>
      </c>
      <c r="F10" s="50"/>
      <c r="G10" s="49">
        <f t="shared" si="0"/>
        <v>385583.15</v>
      </c>
    </row>
    <row r="11" spans="1:8" ht="25.5" customHeight="1" x14ac:dyDescent="0.25">
      <c r="A11" s="53" t="s">
        <v>37</v>
      </c>
      <c r="B11" s="80">
        <v>11310</v>
      </c>
      <c r="C11" s="49">
        <f>268226+16770</f>
        <v>284996</v>
      </c>
      <c r="D11" s="49">
        <v>0</v>
      </c>
      <c r="E11" s="49">
        <v>0</v>
      </c>
      <c r="F11" s="50">
        <v>790000</v>
      </c>
      <c r="G11" s="49">
        <f t="shared" si="0"/>
        <v>1086306</v>
      </c>
      <c r="H11" s="77">
        <f>305996-C11-C12</f>
        <v>0</v>
      </c>
    </row>
    <row r="12" spans="1:8" ht="27" customHeight="1" x14ac:dyDescent="0.25">
      <c r="A12" s="53" t="s">
        <v>38</v>
      </c>
      <c r="B12" s="80">
        <v>144606</v>
      </c>
      <c r="C12" s="49">
        <v>21000</v>
      </c>
      <c r="D12" s="49"/>
      <c r="E12" s="49">
        <v>0</v>
      </c>
      <c r="F12" s="50"/>
      <c r="G12" s="49">
        <f t="shared" si="0"/>
        <v>165606</v>
      </c>
    </row>
    <row r="13" spans="1:8" ht="25.5" customHeight="1" x14ac:dyDescent="0.25">
      <c r="A13" s="53" t="s">
        <v>39</v>
      </c>
      <c r="B13" s="80">
        <v>33364</v>
      </c>
      <c r="C13" s="49">
        <v>13650</v>
      </c>
      <c r="D13" s="49">
        <v>0</v>
      </c>
      <c r="E13" s="49">
        <v>0</v>
      </c>
      <c r="F13" s="50"/>
      <c r="G13" s="49">
        <f t="shared" si="0"/>
        <v>47014</v>
      </c>
    </row>
    <row r="14" spans="1:8" ht="15" customHeight="1" x14ac:dyDescent="0.25">
      <c r="A14" s="53" t="s">
        <v>40</v>
      </c>
      <c r="B14" s="80">
        <v>83142</v>
      </c>
      <c r="C14" s="49">
        <v>15750</v>
      </c>
      <c r="D14" s="49">
        <v>0</v>
      </c>
      <c r="E14" s="49">
        <v>168000</v>
      </c>
      <c r="F14" s="50">
        <v>230000</v>
      </c>
      <c r="G14" s="49">
        <f t="shared" si="0"/>
        <v>496892</v>
      </c>
    </row>
    <row r="15" spans="1:8" ht="25.5" customHeight="1" x14ac:dyDescent="0.25">
      <c r="A15" s="53" t="s">
        <v>41</v>
      </c>
      <c r="B15" s="80">
        <v>82589</v>
      </c>
      <c r="C15" s="49">
        <v>21000</v>
      </c>
      <c r="D15" s="49">
        <v>0</v>
      </c>
      <c r="E15" s="49">
        <v>0</v>
      </c>
      <c r="F15" s="50"/>
      <c r="G15" s="49">
        <f t="shared" si="0"/>
        <v>103589</v>
      </c>
    </row>
    <row r="16" spans="1:8" ht="25.5" customHeight="1" x14ac:dyDescent="0.25">
      <c r="A16" s="54" t="s">
        <v>42</v>
      </c>
      <c r="B16" s="80">
        <f>47567+5755</f>
        <v>53322</v>
      </c>
      <c r="C16" s="80">
        <v>61210</v>
      </c>
      <c r="D16" s="49">
        <v>0</v>
      </c>
      <c r="E16" s="49">
        <v>0</v>
      </c>
      <c r="F16" s="50">
        <v>3650580</v>
      </c>
      <c r="G16" s="49">
        <f t="shared" si="0"/>
        <v>3765112</v>
      </c>
    </row>
    <row r="17" spans="1:9" ht="19.5" customHeight="1" x14ac:dyDescent="0.25">
      <c r="A17" s="54" t="s">
        <v>43</v>
      </c>
      <c r="B17" s="80">
        <f>1226584.6+19265</f>
        <v>1245849.6000000001</v>
      </c>
      <c r="C17" s="49">
        <f>418988+14999.35+0.65</f>
        <v>433988</v>
      </c>
      <c r="D17" s="49">
        <v>59250</v>
      </c>
      <c r="E17" s="50">
        <v>0</v>
      </c>
      <c r="F17" s="50">
        <v>80000</v>
      </c>
      <c r="G17" s="49">
        <f t="shared" si="0"/>
        <v>1819087.6</v>
      </c>
      <c r="H17" s="77"/>
      <c r="I17" s="7"/>
    </row>
    <row r="18" spans="1:9" ht="15.75" customHeight="1" x14ac:dyDescent="0.25">
      <c r="A18" s="54" t="s">
        <v>44</v>
      </c>
      <c r="B18" s="80">
        <f>91162-2441</f>
        <v>88721</v>
      </c>
      <c r="C18" s="49">
        <v>16350</v>
      </c>
      <c r="D18" s="49"/>
      <c r="E18" s="49">
        <v>0</v>
      </c>
      <c r="F18" s="50"/>
      <c r="G18" s="49">
        <f t="shared" si="0"/>
        <v>105071</v>
      </c>
    </row>
    <row r="19" spans="1:9" ht="15.75" customHeight="1" x14ac:dyDescent="0.25">
      <c r="A19" s="54" t="s">
        <v>112</v>
      </c>
      <c r="B19" s="80">
        <v>50000</v>
      </c>
      <c r="C19" s="49">
        <v>45000</v>
      </c>
      <c r="D19" s="49"/>
      <c r="E19" s="49"/>
      <c r="F19" s="50">
        <v>200000</v>
      </c>
      <c r="G19" s="49">
        <f t="shared" si="0"/>
        <v>295000</v>
      </c>
    </row>
    <row r="20" spans="1:9" ht="25.5" customHeight="1" x14ac:dyDescent="0.25">
      <c r="A20" s="54" t="s">
        <v>45</v>
      </c>
      <c r="B20" s="80">
        <v>100744</v>
      </c>
      <c r="C20" s="49">
        <v>45725</v>
      </c>
      <c r="D20" s="49">
        <v>0</v>
      </c>
      <c r="E20" s="49">
        <v>116000</v>
      </c>
      <c r="F20" s="50">
        <v>90000</v>
      </c>
      <c r="G20" s="49">
        <f t="shared" si="0"/>
        <v>352469</v>
      </c>
    </row>
    <row r="21" spans="1:9" ht="27" customHeight="1" x14ac:dyDescent="0.25">
      <c r="A21" s="54" t="s">
        <v>46</v>
      </c>
      <c r="B21" s="80">
        <v>5171644</v>
      </c>
      <c r="C21" s="49">
        <v>580187</v>
      </c>
      <c r="D21" s="49">
        <f>60000+5000</f>
        <v>65000</v>
      </c>
      <c r="E21" s="49">
        <v>56700</v>
      </c>
      <c r="F21" s="50">
        <v>210000</v>
      </c>
      <c r="G21" s="49">
        <f t="shared" si="0"/>
        <v>6083531</v>
      </c>
    </row>
    <row r="22" spans="1:9" ht="15.75" thickBot="1" x14ac:dyDescent="0.3">
      <c r="A22" s="48" t="s">
        <v>47</v>
      </c>
      <c r="B22" s="52">
        <f t="shared" ref="B22:G22" si="1">SUM(B5:B21)</f>
        <v>7984550</v>
      </c>
      <c r="C22" s="52">
        <f t="shared" si="1"/>
        <v>1779000</v>
      </c>
      <c r="D22" s="52">
        <f t="shared" si="1"/>
        <v>285686</v>
      </c>
      <c r="E22" s="52">
        <f t="shared" si="1"/>
        <v>693240</v>
      </c>
      <c r="F22" s="52">
        <f t="shared" si="1"/>
        <v>5420580</v>
      </c>
      <c r="G22" s="52">
        <f t="shared" si="1"/>
        <v>16163056</v>
      </c>
    </row>
    <row r="23" spans="1:9" x14ac:dyDescent="0.25">
      <c r="B23" s="77"/>
    </row>
  </sheetData>
  <mergeCells count="2">
    <mergeCell ref="A3:A4"/>
    <mergeCell ref="B3:F3"/>
  </mergeCells>
  <pageMargins left="0.11811023622047245" right="0" top="0.74803149606299213" bottom="0.74803149606299213" header="0.31496062992125984" footer="0.31496062992125984"/>
  <pageSetup paperSize="9" scale="9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7"/>
  <sheetViews>
    <sheetView zoomScaleNormal="100" workbookViewId="0"/>
  </sheetViews>
  <sheetFormatPr defaultRowHeight="15" x14ac:dyDescent="0.25"/>
  <cols>
    <col min="1" max="1" width="2.7109375" customWidth="1"/>
    <col min="2" max="2" width="58.28515625" customWidth="1"/>
    <col min="3" max="3" width="12.85546875" customWidth="1"/>
    <col min="4" max="4" width="12.28515625" customWidth="1"/>
    <col min="5" max="5" width="12.5703125" customWidth="1"/>
    <col min="6" max="6" width="16" customWidth="1"/>
  </cols>
  <sheetData>
    <row r="1" spans="1:5" ht="18.75" x14ac:dyDescent="0.3">
      <c r="A1" s="81" t="s">
        <v>113</v>
      </c>
      <c r="B1" s="82"/>
      <c r="C1" s="83"/>
      <c r="D1" s="83"/>
      <c r="E1" s="83"/>
    </row>
    <row r="2" spans="1:5" ht="15.75" x14ac:dyDescent="0.25">
      <c r="A2" s="122" t="s">
        <v>114</v>
      </c>
      <c r="B2" s="122"/>
      <c r="C2" s="84" t="s">
        <v>115</v>
      </c>
      <c r="D2" s="85">
        <v>10</v>
      </c>
      <c r="E2" s="85" t="s">
        <v>56</v>
      </c>
    </row>
    <row r="3" spans="1:5" ht="39" x14ac:dyDescent="0.25">
      <c r="A3" s="86">
        <v>1</v>
      </c>
      <c r="B3" s="87" t="s">
        <v>116</v>
      </c>
      <c r="C3" s="88">
        <f>D3+E3</f>
        <v>230000</v>
      </c>
      <c r="D3" s="89">
        <v>200000</v>
      </c>
      <c r="E3" s="89">
        <v>30000</v>
      </c>
    </row>
    <row r="4" spans="1:5" ht="26.25" customHeight="1" x14ac:dyDescent="0.25">
      <c r="A4" s="86">
        <v>2</v>
      </c>
      <c r="B4" s="87" t="s">
        <v>117</v>
      </c>
      <c r="C4" s="88">
        <f t="shared" ref="C4:C31" si="0">D4+E4</f>
        <v>40000</v>
      </c>
      <c r="D4" s="89">
        <v>20000</v>
      </c>
      <c r="E4" s="89">
        <v>20000</v>
      </c>
    </row>
    <row r="5" spans="1:5" ht="26.25" x14ac:dyDescent="0.25">
      <c r="A5" s="86">
        <v>3</v>
      </c>
      <c r="B5" s="87" t="s">
        <v>118</v>
      </c>
      <c r="C5" s="88">
        <f t="shared" si="0"/>
        <v>120000</v>
      </c>
      <c r="D5" s="89">
        <v>100000</v>
      </c>
      <c r="E5" s="89">
        <v>20000</v>
      </c>
    </row>
    <row r="6" spans="1:5" ht="32.25" customHeight="1" x14ac:dyDescent="0.25">
      <c r="A6" s="86">
        <v>4</v>
      </c>
      <c r="B6" s="87" t="s">
        <v>119</v>
      </c>
      <c r="C6" s="88">
        <f t="shared" si="0"/>
        <v>270000</v>
      </c>
      <c r="D6" s="89">
        <v>50000</v>
      </c>
      <c r="E6" s="89">
        <v>220000</v>
      </c>
    </row>
    <row r="7" spans="1:5" ht="26.25" x14ac:dyDescent="0.25">
      <c r="A7" s="86">
        <v>5</v>
      </c>
      <c r="B7" s="87" t="s">
        <v>120</v>
      </c>
      <c r="C7" s="88">
        <f t="shared" si="0"/>
        <v>50000</v>
      </c>
      <c r="D7" s="89">
        <v>20000</v>
      </c>
      <c r="E7" s="89">
        <v>30000</v>
      </c>
    </row>
    <row r="8" spans="1:5" ht="26.25" x14ac:dyDescent="0.25">
      <c r="A8" s="86">
        <v>6</v>
      </c>
      <c r="B8" s="87" t="s">
        <v>121</v>
      </c>
      <c r="C8" s="88">
        <f t="shared" si="0"/>
        <v>120000</v>
      </c>
      <c r="D8" s="89">
        <v>100000</v>
      </c>
      <c r="E8" s="89">
        <v>20000</v>
      </c>
    </row>
    <row r="9" spans="1:5" ht="27.75" customHeight="1" x14ac:dyDescent="0.25">
      <c r="A9" s="86">
        <v>7</v>
      </c>
      <c r="B9" s="87" t="s">
        <v>122</v>
      </c>
      <c r="C9" s="88">
        <f t="shared" si="0"/>
        <v>70000</v>
      </c>
      <c r="D9" s="89">
        <f>70000-20000</f>
        <v>50000</v>
      </c>
      <c r="E9" s="89">
        <v>20000</v>
      </c>
    </row>
    <row r="10" spans="1:5" ht="26.25" x14ac:dyDescent="0.25">
      <c r="A10" s="86">
        <v>8</v>
      </c>
      <c r="B10" s="87" t="s">
        <v>123</v>
      </c>
      <c r="C10" s="88">
        <f t="shared" si="0"/>
        <v>40000</v>
      </c>
      <c r="D10" s="89">
        <f>30000-10000</f>
        <v>20000</v>
      </c>
      <c r="E10" s="89">
        <v>20000</v>
      </c>
    </row>
    <row r="11" spans="1:5" ht="25.5" customHeight="1" x14ac:dyDescent="0.25">
      <c r="A11" s="86">
        <v>9</v>
      </c>
      <c r="B11" s="87" t="s">
        <v>124</v>
      </c>
      <c r="C11" s="88">
        <f t="shared" si="0"/>
        <v>150000</v>
      </c>
      <c r="D11" s="89">
        <v>110000</v>
      </c>
      <c r="E11" s="89">
        <v>40000</v>
      </c>
    </row>
    <row r="12" spans="1:5" ht="26.25" x14ac:dyDescent="0.25">
      <c r="A12" s="86">
        <v>10</v>
      </c>
      <c r="B12" s="87" t="s">
        <v>125</v>
      </c>
      <c r="C12" s="88">
        <f t="shared" si="0"/>
        <v>120000</v>
      </c>
      <c r="D12" s="89">
        <f>80000+20000</f>
        <v>100000</v>
      </c>
      <c r="E12" s="89">
        <v>20000</v>
      </c>
    </row>
    <row r="13" spans="1:5" x14ac:dyDescent="0.25">
      <c r="A13" s="86">
        <v>11</v>
      </c>
      <c r="B13" s="87" t="s">
        <v>126</v>
      </c>
      <c r="C13" s="88">
        <f t="shared" si="0"/>
        <v>30000</v>
      </c>
      <c r="D13" s="89">
        <f>25000-10000</f>
        <v>15000</v>
      </c>
      <c r="E13" s="89">
        <v>15000</v>
      </c>
    </row>
    <row r="14" spans="1:5" ht="26.25" x14ac:dyDescent="0.25">
      <c r="A14" s="86">
        <v>12</v>
      </c>
      <c r="B14" s="87" t="s">
        <v>127</v>
      </c>
      <c r="C14" s="88">
        <f t="shared" si="0"/>
        <v>130000</v>
      </c>
      <c r="D14" s="89">
        <v>110000</v>
      </c>
      <c r="E14" s="89">
        <v>20000</v>
      </c>
    </row>
    <row r="15" spans="1:5" ht="26.25" x14ac:dyDescent="0.25">
      <c r="A15" s="86">
        <v>13</v>
      </c>
      <c r="B15" s="87" t="s">
        <v>128</v>
      </c>
      <c r="C15" s="88">
        <f t="shared" si="0"/>
        <v>55000</v>
      </c>
      <c r="D15" s="89">
        <f>50000-10000</f>
        <v>40000</v>
      </c>
      <c r="E15" s="89">
        <v>15000</v>
      </c>
    </row>
    <row r="16" spans="1:5" x14ac:dyDescent="0.25">
      <c r="A16" s="86">
        <v>14</v>
      </c>
      <c r="B16" s="87" t="s">
        <v>129</v>
      </c>
      <c r="C16" s="88">
        <f t="shared" si="0"/>
        <v>80000</v>
      </c>
      <c r="D16" s="89">
        <v>60000</v>
      </c>
      <c r="E16" s="89">
        <v>20000</v>
      </c>
    </row>
    <row r="17" spans="1:5" ht="26.25" x14ac:dyDescent="0.25">
      <c r="A17" s="86">
        <v>15</v>
      </c>
      <c r="B17" s="87" t="s">
        <v>130</v>
      </c>
      <c r="C17" s="88">
        <f t="shared" si="0"/>
        <v>100000</v>
      </c>
      <c r="D17" s="89">
        <v>80000</v>
      </c>
      <c r="E17" s="89">
        <v>20000</v>
      </c>
    </row>
    <row r="18" spans="1:5" ht="26.25" x14ac:dyDescent="0.25">
      <c r="A18" s="86">
        <v>16</v>
      </c>
      <c r="B18" s="87" t="s">
        <v>131</v>
      </c>
      <c r="C18" s="88">
        <f t="shared" si="0"/>
        <v>30000</v>
      </c>
      <c r="D18" s="89">
        <v>15000</v>
      </c>
      <c r="E18" s="89">
        <v>15000</v>
      </c>
    </row>
    <row r="19" spans="1:5" ht="26.25" x14ac:dyDescent="0.25">
      <c r="A19" s="86">
        <v>17</v>
      </c>
      <c r="B19" s="87" t="s">
        <v>132</v>
      </c>
      <c r="C19" s="88">
        <f t="shared" si="0"/>
        <v>30000</v>
      </c>
      <c r="D19" s="89">
        <f>35000-10000</f>
        <v>25000</v>
      </c>
      <c r="E19" s="89">
        <v>5000</v>
      </c>
    </row>
    <row r="20" spans="1:5" ht="26.25" x14ac:dyDescent="0.25">
      <c r="A20" s="86">
        <v>18</v>
      </c>
      <c r="B20" s="87" t="s">
        <v>133</v>
      </c>
      <c r="C20" s="88">
        <f t="shared" si="0"/>
        <v>30000</v>
      </c>
      <c r="D20" s="89"/>
      <c r="E20" s="89">
        <v>30000</v>
      </c>
    </row>
    <row r="21" spans="1:5" x14ac:dyDescent="0.25">
      <c r="A21" s="86">
        <v>19</v>
      </c>
      <c r="B21" s="87" t="s">
        <v>134</v>
      </c>
      <c r="C21" s="88">
        <f t="shared" si="0"/>
        <v>316860</v>
      </c>
      <c r="D21" s="89">
        <f>315958-23358-50000</f>
        <v>242600</v>
      </c>
      <c r="E21" s="89">
        <f>149260-45000-30000</f>
        <v>74260</v>
      </c>
    </row>
    <row r="22" spans="1:5" x14ac:dyDescent="0.25">
      <c r="A22" s="86">
        <v>20</v>
      </c>
      <c r="B22" s="87" t="s">
        <v>135</v>
      </c>
      <c r="C22" s="88">
        <f t="shared" si="0"/>
        <v>120000</v>
      </c>
      <c r="D22" s="89">
        <v>80000</v>
      </c>
      <c r="E22" s="89">
        <v>40000</v>
      </c>
    </row>
    <row r="23" spans="1:5" x14ac:dyDescent="0.25">
      <c r="A23" s="86">
        <v>21</v>
      </c>
      <c r="B23" s="87" t="s">
        <v>136</v>
      </c>
      <c r="C23" s="88">
        <f t="shared" si="0"/>
        <v>50000</v>
      </c>
      <c r="D23" s="89">
        <f>70000-20000</f>
        <v>50000</v>
      </c>
      <c r="E23" s="89">
        <v>0</v>
      </c>
    </row>
    <row r="24" spans="1:5" x14ac:dyDescent="0.25">
      <c r="A24" s="86">
        <v>22</v>
      </c>
      <c r="B24" s="87" t="s">
        <v>137</v>
      </c>
      <c r="C24" s="88">
        <f t="shared" si="0"/>
        <v>50000</v>
      </c>
      <c r="D24" s="89">
        <f>80000-30000</f>
        <v>50000</v>
      </c>
      <c r="E24" s="89"/>
    </row>
    <row r="25" spans="1:5" ht="26.25" x14ac:dyDescent="0.25">
      <c r="A25" s="86">
        <v>23</v>
      </c>
      <c r="B25" s="87" t="s">
        <v>138</v>
      </c>
      <c r="C25" s="88">
        <f t="shared" si="0"/>
        <v>300000</v>
      </c>
      <c r="D25" s="89">
        <v>280000</v>
      </c>
      <c r="E25" s="89">
        <v>20000</v>
      </c>
    </row>
    <row r="26" spans="1:5" ht="26.25" x14ac:dyDescent="0.25">
      <c r="A26" s="86">
        <v>24</v>
      </c>
      <c r="B26" s="87" t="s">
        <v>139</v>
      </c>
      <c r="C26" s="88">
        <f t="shared" si="0"/>
        <v>75000</v>
      </c>
      <c r="D26" s="89">
        <v>30000</v>
      </c>
      <c r="E26" s="89">
        <v>45000</v>
      </c>
    </row>
    <row r="27" spans="1:5" ht="26.25" x14ac:dyDescent="0.25">
      <c r="A27" s="86">
        <v>25</v>
      </c>
      <c r="B27" s="87" t="s">
        <v>140</v>
      </c>
      <c r="C27" s="88">
        <f t="shared" si="0"/>
        <v>50000</v>
      </c>
      <c r="D27" s="89">
        <v>50000</v>
      </c>
      <c r="E27" s="89"/>
    </row>
    <row r="28" spans="1:5" x14ac:dyDescent="0.25">
      <c r="A28" s="86">
        <v>26</v>
      </c>
      <c r="B28" s="87" t="s">
        <v>141</v>
      </c>
      <c r="C28" s="88">
        <f t="shared" si="0"/>
        <v>30000</v>
      </c>
      <c r="D28" s="89">
        <v>20000</v>
      </c>
      <c r="E28" s="89">
        <v>10000</v>
      </c>
    </row>
    <row r="29" spans="1:5" ht="26.25" x14ac:dyDescent="0.25">
      <c r="A29" s="86">
        <v>27</v>
      </c>
      <c r="B29" s="87" t="s">
        <v>142</v>
      </c>
      <c r="C29" s="88">
        <f t="shared" si="0"/>
        <v>50000</v>
      </c>
      <c r="D29" s="89">
        <v>30000</v>
      </c>
      <c r="E29" s="89">
        <v>20000</v>
      </c>
    </row>
    <row r="30" spans="1:5" ht="26.25" x14ac:dyDescent="0.25">
      <c r="A30" s="86">
        <v>28</v>
      </c>
      <c r="B30" s="87" t="s">
        <v>143</v>
      </c>
      <c r="C30" s="88">
        <f t="shared" si="0"/>
        <v>45000</v>
      </c>
      <c r="D30" s="89">
        <v>45000</v>
      </c>
      <c r="E30" s="89">
        <v>0</v>
      </c>
    </row>
    <row r="31" spans="1:5" ht="26.25" x14ac:dyDescent="0.25">
      <c r="A31" s="86">
        <v>29</v>
      </c>
      <c r="B31" s="87" t="s">
        <v>144</v>
      </c>
      <c r="C31" s="88">
        <f t="shared" si="0"/>
        <v>100000</v>
      </c>
      <c r="D31" s="89">
        <v>70000</v>
      </c>
      <c r="E31" s="89">
        <v>30000</v>
      </c>
    </row>
    <row r="32" spans="1:5" x14ac:dyDescent="0.25">
      <c r="A32" s="86"/>
      <c r="B32" s="90" t="s">
        <v>57</v>
      </c>
      <c r="C32" s="91">
        <f>SUM(C3:C31)</f>
        <v>2881860</v>
      </c>
      <c r="D32" s="91">
        <f>SUM(D3:D31)</f>
        <v>2062600</v>
      </c>
      <c r="E32" s="91">
        <f>SUM(E3:E31)</f>
        <v>819260</v>
      </c>
    </row>
    <row r="33" spans="1:5" x14ac:dyDescent="0.25">
      <c r="A33" s="86">
        <v>1</v>
      </c>
      <c r="B33" s="92" t="s">
        <v>145</v>
      </c>
      <c r="C33" s="88">
        <f>D33+E33</f>
        <v>180000</v>
      </c>
      <c r="D33" s="89">
        <f>100000+30000</f>
        <v>130000</v>
      </c>
      <c r="E33" s="89">
        <v>50000</v>
      </c>
    </row>
    <row r="34" spans="1:5" x14ac:dyDescent="0.25">
      <c r="A34" s="86"/>
      <c r="B34" s="90" t="s">
        <v>58</v>
      </c>
      <c r="C34" s="91">
        <f t="shared" ref="C34:E34" si="1">C33</f>
        <v>180000</v>
      </c>
      <c r="D34" s="91">
        <f t="shared" si="1"/>
        <v>130000</v>
      </c>
      <c r="E34" s="91">
        <f t="shared" si="1"/>
        <v>50000</v>
      </c>
    </row>
    <row r="35" spans="1:5" ht="39" x14ac:dyDescent="0.25">
      <c r="A35" s="86">
        <v>1</v>
      </c>
      <c r="B35" s="93" t="s">
        <v>146</v>
      </c>
      <c r="C35" s="88">
        <f t="shared" ref="C35:C40" si="2">D35+E35</f>
        <v>90000</v>
      </c>
      <c r="D35" s="89">
        <v>70000</v>
      </c>
      <c r="E35" s="89">
        <v>20000</v>
      </c>
    </row>
    <row r="36" spans="1:5" ht="26.25" x14ac:dyDescent="0.25">
      <c r="A36" s="86">
        <v>2</v>
      </c>
      <c r="B36" s="93" t="s">
        <v>147</v>
      </c>
      <c r="C36" s="88">
        <f t="shared" si="2"/>
        <v>70000</v>
      </c>
      <c r="D36" s="89">
        <v>40000</v>
      </c>
      <c r="E36" s="89">
        <v>30000</v>
      </c>
    </row>
    <row r="37" spans="1:5" ht="26.25" x14ac:dyDescent="0.25">
      <c r="A37" s="86">
        <v>3</v>
      </c>
      <c r="B37" s="93" t="s">
        <v>148</v>
      </c>
      <c r="C37" s="88">
        <f t="shared" si="2"/>
        <v>165000</v>
      </c>
      <c r="D37" s="89">
        <v>120000</v>
      </c>
      <c r="E37" s="89">
        <v>45000</v>
      </c>
    </row>
    <row r="38" spans="1:5" ht="26.25" x14ac:dyDescent="0.25">
      <c r="A38" s="86">
        <v>4</v>
      </c>
      <c r="B38" s="93" t="s">
        <v>149</v>
      </c>
      <c r="C38" s="88">
        <f t="shared" si="2"/>
        <v>100000</v>
      </c>
      <c r="D38" s="89">
        <v>70000</v>
      </c>
      <c r="E38" s="89">
        <v>30000</v>
      </c>
    </row>
    <row r="39" spans="1:5" x14ac:dyDescent="0.25">
      <c r="A39" s="86">
        <v>5</v>
      </c>
      <c r="B39" s="92" t="s">
        <v>150</v>
      </c>
      <c r="C39" s="88">
        <f t="shared" si="2"/>
        <v>30000</v>
      </c>
      <c r="D39" s="89">
        <v>20000</v>
      </c>
      <c r="E39" s="89">
        <v>10000</v>
      </c>
    </row>
    <row r="40" spans="1:5" x14ac:dyDescent="0.25">
      <c r="A40" s="86">
        <v>6</v>
      </c>
      <c r="B40" s="92" t="s">
        <v>151</v>
      </c>
      <c r="C40" s="88">
        <f t="shared" si="2"/>
        <v>80000</v>
      </c>
      <c r="D40" s="89">
        <v>50000</v>
      </c>
      <c r="E40" s="89">
        <v>30000</v>
      </c>
    </row>
    <row r="41" spans="1:5" x14ac:dyDescent="0.25">
      <c r="A41" s="86"/>
      <c r="B41" s="90" t="s">
        <v>59</v>
      </c>
      <c r="C41" s="91">
        <f>SUM(C35:C40)</f>
        <v>535000</v>
      </c>
      <c r="D41" s="91">
        <f>SUM(D35:D40)</f>
        <v>370000</v>
      </c>
      <c r="E41" s="91">
        <f>SUM(E35:E40)</f>
        <v>165000</v>
      </c>
    </row>
    <row r="42" spans="1:5" x14ac:dyDescent="0.25">
      <c r="A42" s="86">
        <v>1</v>
      </c>
      <c r="B42" s="92" t="s">
        <v>152</v>
      </c>
      <c r="C42" s="88">
        <f t="shared" ref="C42:C43" si="3">D42+E42</f>
        <v>40000</v>
      </c>
      <c r="D42" s="89">
        <v>30000</v>
      </c>
      <c r="E42" s="89">
        <v>10000</v>
      </c>
    </row>
    <row r="43" spans="1:5" x14ac:dyDescent="0.25">
      <c r="A43" s="86">
        <v>2</v>
      </c>
      <c r="B43" s="92" t="s">
        <v>153</v>
      </c>
      <c r="C43" s="88">
        <f t="shared" si="3"/>
        <v>35000</v>
      </c>
      <c r="D43" s="89">
        <v>20000</v>
      </c>
      <c r="E43" s="89">
        <v>15000</v>
      </c>
    </row>
    <row r="44" spans="1:5" x14ac:dyDescent="0.25">
      <c r="A44" s="86"/>
      <c r="B44" s="90" t="s">
        <v>154</v>
      </c>
      <c r="C44" s="91">
        <f>SUM(C42:C43)</f>
        <v>75000</v>
      </c>
      <c r="D44" s="91">
        <f>SUM(D42:D43)</f>
        <v>50000</v>
      </c>
      <c r="E44" s="91">
        <f>SUM(E42:E43)</f>
        <v>25000</v>
      </c>
    </row>
    <row r="45" spans="1:5" x14ac:dyDescent="0.25">
      <c r="A45" s="86">
        <v>1</v>
      </c>
      <c r="B45" s="92" t="s">
        <v>155</v>
      </c>
      <c r="C45" s="88">
        <f>D45+E45</f>
        <v>150000</v>
      </c>
      <c r="D45" s="89">
        <v>50000</v>
      </c>
      <c r="E45" s="89">
        <v>100000</v>
      </c>
    </row>
    <row r="46" spans="1:5" x14ac:dyDescent="0.25">
      <c r="A46" s="86"/>
      <c r="B46" s="90" t="s">
        <v>156</v>
      </c>
      <c r="C46" s="91">
        <f t="shared" ref="C46:E46" si="4">C45</f>
        <v>150000</v>
      </c>
      <c r="D46" s="91">
        <f t="shared" si="4"/>
        <v>50000</v>
      </c>
      <c r="E46" s="91">
        <f t="shared" si="4"/>
        <v>100000</v>
      </c>
    </row>
    <row r="47" spans="1:5" x14ac:dyDescent="0.25">
      <c r="A47" s="86">
        <v>1</v>
      </c>
      <c r="B47" s="92" t="s">
        <v>157</v>
      </c>
      <c r="C47" s="88">
        <f t="shared" ref="C47:C48" si="5">D47+E47</f>
        <v>30000</v>
      </c>
      <c r="D47" s="89">
        <v>30000</v>
      </c>
      <c r="E47" s="89">
        <v>0</v>
      </c>
    </row>
    <row r="48" spans="1:5" x14ac:dyDescent="0.25">
      <c r="A48" s="86">
        <v>2</v>
      </c>
      <c r="B48" s="92" t="s">
        <v>158</v>
      </c>
      <c r="C48" s="88">
        <f t="shared" si="5"/>
        <v>35000</v>
      </c>
      <c r="D48" s="89">
        <v>20000</v>
      </c>
      <c r="E48" s="89">
        <v>15000</v>
      </c>
    </row>
    <row r="49" spans="1:5" x14ac:dyDescent="0.25">
      <c r="A49" s="86"/>
      <c r="B49" s="90" t="s">
        <v>60</v>
      </c>
      <c r="C49" s="91">
        <f t="shared" ref="C49:E49" si="6">SUM(C47:C48)</f>
        <v>65000</v>
      </c>
      <c r="D49" s="91">
        <f t="shared" si="6"/>
        <v>50000</v>
      </c>
      <c r="E49" s="91">
        <f t="shared" si="6"/>
        <v>15000</v>
      </c>
    </row>
    <row r="50" spans="1:5" x14ac:dyDescent="0.25">
      <c r="A50" s="86">
        <v>1</v>
      </c>
      <c r="B50" s="92" t="s">
        <v>159</v>
      </c>
      <c r="C50" s="88">
        <f>D50+E50</f>
        <v>55000</v>
      </c>
      <c r="D50" s="89">
        <v>30000</v>
      </c>
      <c r="E50" s="89">
        <v>25000</v>
      </c>
    </row>
    <row r="51" spans="1:5" x14ac:dyDescent="0.25">
      <c r="A51" s="86"/>
      <c r="B51" s="90" t="s">
        <v>61</v>
      </c>
      <c r="C51" s="91">
        <f t="shared" ref="C51:E51" si="7">C50</f>
        <v>55000</v>
      </c>
      <c r="D51" s="91">
        <f t="shared" si="7"/>
        <v>30000</v>
      </c>
      <c r="E51" s="91">
        <f t="shared" si="7"/>
        <v>25000</v>
      </c>
    </row>
    <row r="52" spans="1:5" x14ac:dyDescent="0.25">
      <c r="A52" s="86">
        <v>1</v>
      </c>
      <c r="B52" s="94" t="s">
        <v>160</v>
      </c>
      <c r="C52" s="88">
        <f t="shared" ref="C52:C55" si="8">D52+E52</f>
        <v>30000</v>
      </c>
      <c r="D52" s="89">
        <v>20000</v>
      </c>
      <c r="E52" s="89">
        <v>10000</v>
      </c>
    </row>
    <row r="53" spans="1:5" ht="26.25" x14ac:dyDescent="0.25">
      <c r="A53" s="86">
        <v>2</v>
      </c>
      <c r="B53" s="93" t="s">
        <v>161</v>
      </c>
      <c r="C53" s="88">
        <f t="shared" si="8"/>
        <v>30000</v>
      </c>
      <c r="D53" s="89">
        <v>20000</v>
      </c>
      <c r="E53" s="89">
        <v>10000</v>
      </c>
    </row>
    <row r="54" spans="1:5" ht="25.5" x14ac:dyDescent="0.25">
      <c r="A54" s="86">
        <v>3</v>
      </c>
      <c r="B54" s="95" t="s">
        <v>162</v>
      </c>
      <c r="C54" s="88">
        <f t="shared" si="8"/>
        <v>120000</v>
      </c>
      <c r="D54" s="89">
        <v>100000</v>
      </c>
      <c r="E54" s="89">
        <v>20000</v>
      </c>
    </row>
    <row r="55" spans="1:5" x14ac:dyDescent="0.25">
      <c r="A55" s="86">
        <v>4</v>
      </c>
      <c r="B55" s="94" t="s">
        <v>163</v>
      </c>
      <c r="C55" s="88">
        <f t="shared" si="8"/>
        <v>30000</v>
      </c>
      <c r="D55" s="89">
        <v>20000</v>
      </c>
      <c r="E55" s="89">
        <v>10000</v>
      </c>
    </row>
    <row r="56" spans="1:5" x14ac:dyDescent="0.25">
      <c r="A56" s="96"/>
      <c r="B56" s="90" t="s">
        <v>62</v>
      </c>
      <c r="C56" s="91">
        <f>SUM(C52:C55)</f>
        <v>210000</v>
      </c>
      <c r="D56" s="91">
        <f>SUM(D52:D55)</f>
        <v>160000</v>
      </c>
      <c r="E56" s="91">
        <f>SUM(E52:E55)</f>
        <v>50000</v>
      </c>
    </row>
    <row r="57" spans="1:5" x14ac:dyDescent="0.25">
      <c r="A57" s="97"/>
      <c r="B57" s="98" t="s">
        <v>63</v>
      </c>
      <c r="C57" s="99">
        <f>C32+C34+C41+C44+C46+C49+C51+C56</f>
        <v>4151860</v>
      </c>
      <c r="D57" s="100">
        <f>D32+D34+D41+D44+D46+D49+D51+D56</f>
        <v>2902600</v>
      </c>
      <c r="E57" s="100">
        <f>E32+E34+E41+E44+E46+E49+E51+E56</f>
        <v>1249260</v>
      </c>
    </row>
  </sheetData>
  <mergeCells count="1">
    <mergeCell ref="A2:B2"/>
  </mergeCells>
  <pageMargins left="0.11811023622047245" right="0" top="0.35433070866141736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9"/>
  <sheetViews>
    <sheetView zoomScaleNormal="100" workbookViewId="0"/>
  </sheetViews>
  <sheetFormatPr defaultRowHeight="15" x14ac:dyDescent="0.25"/>
  <cols>
    <col min="1" max="1" width="2.7109375" customWidth="1"/>
    <col min="2" max="2" width="58" customWidth="1"/>
    <col min="3" max="3" width="12.85546875" customWidth="1"/>
    <col min="4" max="4" width="12.28515625" customWidth="1"/>
    <col min="5" max="5" width="12.7109375" customWidth="1"/>
    <col min="6" max="6" width="16" customWidth="1"/>
    <col min="7" max="7" width="12.140625" customWidth="1"/>
  </cols>
  <sheetData>
    <row r="1" spans="1:5" ht="15.75" x14ac:dyDescent="0.25">
      <c r="A1" s="101" t="s">
        <v>164</v>
      </c>
      <c r="B1" s="101"/>
      <c r="C1" s="101"/>
      <c r="D1" s="101"/>
      <c r="E1" s="101"/>
    </row>
    <row r="2" spans="1:5" ht="15.75" x14ac:dyDescent="0.25">
      <c r="A2" s="123" t="s">
        <v>165</v>
      </c>
      <c r="B2" s="123"/>
      <c r="C2" s="102" t="s">
        <v>166</v>
      </c>
      <c r="D2" s="103">
        <v>10</v>
      </c>
      <c r="E2" s="103" t="s">
        <v>56</v>
      </c>
    </row>
    <row r="3" spans="1:5" ht="39" x14ac:dyDescent="0.25">
      <c r="A3" s="104">
        <v>1</v>
      </c>
      <c r="B3" s="105" t="s">
        <v>116</v>
      </c>
      <c r="C3" s="88">
        <f>D3+E3</f>
        <v>150000</v>
      </c>
      <c r="D3" s="89">
        <v>100000</v>
      </c>
      <c r="E3" s="89">
        <v>50000</v>
      </c>
    </row>
    <row r="4" spans="1:5" ht="26.25" x14ac:dyDescent="0.25">
      <c r="A4" s="104">
        <v>2</v>
      </c>
      <c r="B4" s="105" t="s">
        <v>117</v>
      </c>
      <c r="C4" s="88">
        <f t="shared" ref="C4:C34" si="0">D4+E4</f>
        <v>50000</v>
      </c>
      <c r="D4" s="89">
        <v>30000</v>
      </c>
      <c r="E4" s="89">
        <v>20000</v>
      </c>
    </row>
    <row r="5" spans="1:5" ht="26.25" x14ac:dyDescent="0.25">
      <c r="A5" s="104">
        <v>3</v>
      </c>
      <c r="B5" s="105" t="s">
        <v>118</v>
      </c>
      <c r="C5" s="88">
        <f t="shared" si="0"/>
        <v>100000</v>
      </c>
      <c r="D5" s="89">
        <f>100000-30000</f>
        <v>70000</v>
      </c>
      <c r="E5" s="89">
        <v>30000</v>
      </c>
    </row>
    <row r="6" spans="1:5" ht="39" x14ac:dyDescent="0.25">
      <c r="A6" s="104">
        <v>4</v>
      </c>
      <c r="B6" s="105" t="s">
        <v>119</v>
      </c>
      <c r="C6" s="88">
        <f t="shared" si="0"/>
        <v>150000</v>
      </c>
      <c r="D6" s="89">
        <v>100000</v>
      </c>
      <c r="E6" s="89">
        <v>50000</v>
      </c>
    </row>
    <row r="7" spans="1:5" ht="26.25" x14ac:dyDescent="0.25">
      <c r="A7" s="104">
        <v>5</v>
      </c>
      <c r="B7" s="105" t="s">
        <v>120</v>
      </c>
      <c r="C7" s="88">
        <f t="shared" si="0"/>
        <v>100000</v>
      </c>
      <c r="D7" s="89">
        <v>80000</v>
      </c>
      <c r="E7" s="89">
        <v>20000</v>
      </c>
    </row>
    <row r="8" spans="1:5" ht="30" customHeight="1" x14ac:dyDescent="0.25">
      <c r="A8" s="104">
        <v>6</v>
      </c>
      <c r="B8" s="105" t="s">
        <v>121</v>
      </c>
      <c r="C8" s="88">
        <f t="shared" si="0"/>
        <v>100000</v>
      </c>
      <c r="D8" s="89">
        <v>80000</v>
      </c>
      <c r="E8" s="89">
        <v>20000</v>
      </c>
    </row>
    <row r="9" spans="1:5" ht="27" customHeight="1" x14ac:dyDescent="0.25">
      <c r="A9" s="104">
        <v>7</v>
      </c>
      <c r="B9" s="105" t="s">
        <v>122</v>
      </c>
      <c r="C9" s="88">
        <f t="shared" si="0"/>
        <v>100000</v>
      </c>
      <c r="D9" s="89">
        <v>70000</v>
      </c>
      <c r="E9" s="89">
        <v>30000</v>
      </c>
    </row>
    <row r="10" spans="1:5" ht="33.75" customHeight="1" x14ac:dyDescent="0.25">
      <c r="A10" s="104">
        <v>8</v>
      </c>
      <c r="B10" s="105" t="s">
        <v>123</v>
      </c>
      <c r="C10" s="88">
        <f t="shared" si="0"/>
        <v>60000</v>
      </c>
      <c r="D10" s="89">
        <v>40000</v>
      </c>
      <c r="E10" s="89">
        <v>20000</v>
      </c>
    </row>
    <row r="11" spans="1:5" ht="27.75" customHeight="1" x14ac:dyDescent="0.25">
      <c r="A11" s="104">
        <v>9</v>
      </c>
      <c r="B11" s="105" t="s">
        <v>124</v>
      </c>
      <c r="C11" s="88">
        <f t="shared" si="0"/>
        <v>150000</v>
      </c>
      <c r="D11" s="89">
        <v>100000</v>
      </c>
      <c r="E11" s="89">
        <v>50000</v>
      </c>
    </row>
    <row r="12" spans="1:5" x14ac:dyDescent="0.25">
      <c r="A12" s="104">
        <v>10</v>
      </c>
      <c r="B12" s="105" t="s">
        <v>125</v>
      </c>
      <c r="C12" s="88">
        <f t="shared" si="0"/>
        <v>50000</v>
      </c>
      <c r="D12" s="89">
        <v>30000</v>
      </c>
      <c r="E12" s="89">
        <v>20000</v>
      </c>
    </row>
    <row r="13" spans="1:5" x14ac:dyDescent="0.25">
      <c r="A13" s="104">
        <v>11</v>
      </c>
      <c r="B13" s="105" t="s">
        <v>126</v>
      </c>
      <c r="C13" s="88">
        <f t="shared" si="0"/>
        <v>50000</v>
      </c>
      <c r="D13" s="89">
        <v>30000</v>
      </c>
      <c r="E13" s="89">
        <v>20000</v>
      </c>
    </row>
    <row r="14" spans="1:5" ht="26.25" x14ac:dyDescent="0.25">
      <c r="A14" s="104">
        <v>12</v>
      </c>
      <c r="B14" s="105" t="s">
        <v>127</v>
      </c>
      <c r="C14" s="88">
        <f t="shared" si="0"/>
        <v>150000</v>
      </c>
      <c r="D14" s="89">
        <v>100000</v>
      </c>
      <c r="E14" s="89">
        <v>50000</v>
      </c>
    </row>
    <row r="15" spans="1:5" ht="26.25" x14ac:dyDescent="0.25">
      <c r="A15" s="104">
        <v>13</v>
      </c>
      <c r="B15" s="105" t="s">
        <v>128</v>
      </c>
      <c r="C15" s="88">
        <f t="shared" si="0"/>
        <v>80000</v>
      </c>
      <c r="D15" s="89">
        <v>60000</v>
      </c>
      <c r="E15" s="89">
        <v>20000</v>
      </c>
    </row>
    <row r="16" spans="1:5" x14ac:dyDescent="0.25">
      <c r="A16" s="104">
        <v>14</v>
      </c>
      <c r="B16" s="105" t="s">
        <v>129</v>
      </c>
      <c r="C16" s="88">
        <f t="shared" si="0"/>
        <v>60000</v>
      </c>
      <c r="D16" s="89">
        <v>30000</v>
      </c>
      <c r="E16" s="89">
        <v>30000</v>
      </c>
    </row>
    <row r="17" spans="1:7" ht="26.25" x14ac:dyDescent="0.25">
      <c r="A17" s="104">
        <v>15</v>
      </c>
      <c r="B17" s="105" t="s">
        <v>130</v>
      </c>
      <c r="C17" s="88">
        <f t="shared" si="0"/>
        <v>150000</v>
      </c>
      <c r="D17" s="89">
        <v>100000</v>
      </c>
      <c r="E17" s="89">
        <v>50000</v>
      </c>
    </row>
    <row r="18" spans="1:7" ht="26.25" x14ac:dyDescent="0.25">
      <c r="A18" s="104">
        <v>16</v>
      </c>
      <c r="B18" s="105" t="s">
        <v>131</v>
      </c>
      <c r="C18" s="88">
        <f t="shared" si="0"/>
        <v>50000</v>
      </c>
      <c r="D18" s="89">
        <v>30000</v>
      </c>
      <c r="E18" s="89">
        <v>20000</v>
      </c>
    </row>
    <row r="19" spans="1:7" ht="26.25" x14ac:dyDescent="0.25">
      <c r="A19" s="104">
        <v>17</v>
      </c>
      <c r="B19" s="105" t="s">
        <v>132</v>
      </c>
      <c r="C19" s="88">
        <f t="shared" si="0"/>
        <v>50000</v>
      </c>
      <c r="D19" s="89">
        <v>50000</v>
      </c>
      <c r="E19" s="89">
        <v>0</v>
      </c>
    </row>
    <row r="20" spans="1:7" ht="26.25" x14ac:dyDescent="0.25">
      <c r="A20" s="104">
        <v>18</v>
      </c>
      <c r="B20" s="105" t="s">
        <v>133</v>
      </c>
      <c r="C20" s="88">
        <f t="shared" si="0"/>
        <v>100000</v>
      </c>
      <c r="D20" s="89">
        <v>70000</v>
      </c>
      <c r="E20" s="89">
        <v>30000</v>
      </c>
    </row>
    <row r="21" spans="1:7" x14ac:dyDescent="0.25">
      <c r="A21" s="104">
        <v>19</v>
      </c>
      <c r="B21" s="105" t="s">
        <v>134</v>
      </c>
      <c r="C21" s="88">
        <f t="shared" si="0"/>
        <v>245800</v>
      </c>
      <c r="D21" s="89">
        <v>115800</v>
      </c>
      <c r="E21" s="89">
        <v>130000</v>
      </c>
      <c r="G21" s="79"/>
    </row>
    <row r="22" spans="1:7" x14ac:dyDescent="0.25">
      <c r="A22" s="104">
        <v>20</v>
      </c>
      <c r="B22" s="105" t="s">
        <v>135</v>
      </c>
      <c r="C22" s="88">
        <f t="shared" si="0"/>
        <v>70000</v>
      </c>
      <c r="D22" s="89">
        <v>50000</v>
      </c>
      <c r="E22" s="89">
        <v>20000</v>
      </c>
    </row>
    <row r="23" spans="1:7" x14ac:dyDescent="0.25">
      <c r="A23" s="104">
        <v>21</v>
      </c>
      <c r="B23" s="105" t="s">
        <v>136</v>
      </c>
      <c r="C23" s="88">
        <f t="shared" si="0"/>
        <v>180000</v>
      </c>
      <c r="D23" s="89">
        <v>150000</v>
      </c>
      <c r="E23" s="89">
        <v>30000</v>
      </c>
    </row>
    <row r="24" spans="1:7" x14ac:dyDescent="0.25">
      <c r="A24" s="104">
        <v>22</v>
      </c>
      <c r="B24" s="105" t="s">
        <v>137</v>
      </c>
      <c r="C24" s="88">
        <f t="shared" si="0"/>
        <v>150000</v>
      </c>
      <c r="D24" s="89">
        <v>120000</v>
      </c>
      <c r="E24" s="89">
        <v>30000</v>
      </c>
    </row>
    <row r="25" spans="1:7" ht="26.25" x14ac:dyDescent="0.25">
      <c r="A25" s="104">
        <v>23</v>
      </c>
      <c r="B25" s="105" t="s">
        <v>138</v>
      </c>
      <c r="C25" s="88">
        <f t="shared" si="0"/>
        <v>180000</v>
      </c>
      <c r="D25" s="89">
        <v>150000</v>
      </c>
      <c r="E25" s="89">
        <v>30000</v>
      </c>
    </row>
    <row r="26" spans="1:7" ht="26.25" x14ac:dyDescent="0.25">
      <c r="A26" s="104">
        <v>24</v>
      </c>
      <c r="B26" s="105" t="s">
        <v>139</v>
      </c>
      <c r="C26" s="88">
        <f t="shared" si="0"/>
        <v>100000</v>
      </c>
      <c r="D26" s="89">
        <v>80000</v>
      </c>
      <c r="E26" s="89">
        <v>20000</v>
      </c>
    </row>
    <row r="27" spans="1:7" ht="26.25" x14ac:dyDescent="0.25">
      <c r="A27" s="104">
        <v>25</v>
      </c>
      <c r="B27" s="105" t="s">
        <v>140</v>
      </c>
      <c r="C27" s="88">
        <f t="shared" si="0"/>
        <v>30000</v>
      </c>
      <c r="D27" s="89">
        <v>20000</v>
      </c>
      <c r="E27" s="89">
        <v>10000</v>
      </c>
    </row>
    <row r="28" spans="1:7" x14ac:dyDescent="0.25">
      <c r="A28" s="104">
        <v>26</v>
      </c>
      <c r="B28" s="105" t="s">
        <v>141</v>
      </c>
      <c r="C28" s="88">
        <f t="shared" si="0"/>
        <v>30000</v>
      </c>
      <c r="D28" s="89">
        <v>20000</v>
      </c>
      <c r="E28" s="89">
        <v>10000</v>
      </c>
    </row>
    <row r="29" spans="1:7" ht="26.25" x14ac:dyDescent="0.25">
      <c r="A29" s="104">
        <v>27</v>
      </c>
      <c r="B29" s="105" t="s">
        <v>142</v>
      </c>
      <c r="C29" s="88">
        <f t="shared" si="0"/>
        <v>100000</v>
      </c>
      <c r="D29" s="89">
        <v>80000</v>
      </c>
      <c r="E29" s="89">
        <v>20000</v>
      </c>
    </row>
    <row r="30" spans="1:7" ht="26.25" x14ac:dyDescent="0.25">
      <c r="A30" s="104">
        <v>28</v>
      </c>
      <c r="B30" s="105" t="s">
        <v>143</v>
      </c>
      <c r="C30" s="88">
        <f t="shared" si="0"/>
        <v>30000</v>
      </c>
      <c r="D30" s="89">
        <v>20000</v>
      </c>
      <c r="E30" s="89">
        <v>10000</v>
      </c>
    </row>
    <row r="31" spans="1:7" ht="26.25" x14ac:dyDescent="0.25">
      <c r="A31" s="104">
        <v>29</v>
      </c>
      <c r="B31" s="105" t="s">
        <v>144</v>
      </c>
      <c r="C31" s="88">
        <f t="shared" si="0"/>
        <v>100000</v>
      </c>
      <c r="D31" s="89">
        <v>70000</v>
      </c>
      <c r="E31" s="89">
        <v>30000</v>
      </c>
    </row>
    <row r="32" spans="1:7" x14ac:dyDescent="0.25">
      <c r="A32" s="104">
        <v>30</v>
      </c>
      <c r="B32" s="106" t="s">
        <v>167</v>
      </c>
      <c r="C32" s="88">
        <f t="shared" si="0"/>
        <v>70000</v>
      </c>
      <c r="D32" s="107">
        <v>50000</v>
      </c>
      <c r="E32" s="107">
        <v>20000</v>
      </c>
    </row>
    <row r="33" spans="1:7" x14ac:dyDescent="0.25">
      <c r="A33" s="104">
        <v>31</v>
      </c>
      <c r="B33" s="106" t="s">
        <v>168</v>
      </c>
      <c r="C33" s="88">
        <f t="shared" si="0"/>
        <v>100000</v>
      </c>
      <c r="D33" s="107">
        <v>70000</v>
      </c>
      <c r="E33" s="107">
        <v>30000</v>
      </c>
    </row>
    <row r="34" spans="1:7" x14ac:dyDescent="0.25">
      <c r="A34" s="104">
        <v>32</v>
      </c>
      <c r="B34" s="106" t="s">
        <v>169</v>
      </c>
      <c r="C34" s="88">
        <f t="shared" si="0"/>
        <v>150000</v>
      </c>
      <c r="D34" s="107">
        <v>100000</v>
      </c>
      <c r="E34" s="107">
        <v>50000</v>
      </c>
    </row>
    <row r="35" spans="1:7" x14ac:dyDescent="0.25">
      <c r="A35" s="104"/>
      <c r="B35" s="108" t="s">
        <v>57</v>
      </c>
      <c r="C35" s="91">
        <f>SUM(C3:C34)</f>
        <v>3235800</v>
      </c>
      <c r="D35" s="91">
        <f>SUM(D3:D34)</f>
        <v>2265800</v>
      </c>
      <c r="E35" s="91">
        <f>SUM(E3:E34)</f>
        <v>970000</v>
      </c>
    </row>
    <row r="36" spans="1:7" x14ac:dyDescent="0.25">
      <c r="A36" s="104">
        <v>1</v>
      </c>
      <c r="B36" s="106" t="s">
        <v>145</v>
      </c>
      <c r="C36" s="88">
        <f>D36+E36</f>
        <v>160000</v>
      </c>
      <c r="D36" s="89">
        <f>80000+50000</f>
        <v>130000</v>
      </c>
      <c r="E36" s="89">
        <v>30000</v>
      </c>
      <c r="F36" s="77"/>
      <c r="G36" s="77"/>
    </row>
    <row r="37" spans="1:7" x14ac:dyDescent="0.25">
      <c r="A37" s="104"/>
      <c r="B37" s="108" t="s">
        <v>58</v>
      </c>
      <c r="C37" s="91">
        <f t="shared" ref="C37:E37" si="1">C36</f>
        <v>160000</v>
      </c>
      <c r="D37" s="91">
        <f t="shared" si="1"/>
        <v>130000</v>
      </c>
      <c r="E37" s="91">
        <f t="shared" si="1"/>
        <v>30000</v>
      </c>
    </row>
    <row r="38" spans="1:7" ht="39" x14ac:dyDescent="0.25">
      <c r="A38" s="104">
        <v>1</v>
      </c>
      <c r="B38" s="109" t="s">
        <v>146</v>
      </c>
      <c r="C38" s="88">
        <f t="shared" ref="C38:C43" si="2">D38+E38</f>
        <v>100000</v>
      </c>
      <c r="D38" s="89">
        <v>80000</v>
      </c>
      <c r="E38" s="89">
        <v>20000</v>
      </c>
    </row>
    <row r="39" spans="1:7" ht="26.25" x14ac:dyDescent="0.25">
      <c r="A39" s="104">
        <v>2</v>
      </c>
      <c r="B39" s="109" t="s">
        <v>147</v>
      </c>
      <c r="C39" s="88">
        <f t="shared" si="2"/>
        <v>100000</v>
      </c>
      <c r="D39" s="89">
        <v>80000</v>
      </c>
      <c r="E39" s="89">
        <v>20000</v>
      </c>
    </row>
    <row r="40" spans="1:7" ht="26.25" x14ac:dyDescent="0.25">
      <c r="A40" s="104">
        <v>3</v>
      </c>
      <c r="B40" s="109" t="s">
        <v>148</v>
      </c>
      <c r="C40" s="88">
        <f t="shared" si="2"/>
        <v>50000</v>
      </c>
      <c r="D40" s="89">
        <v>50000</v>
      </c>
      <c r="E40" s="89">
        <v>0</v>
      </c>
    </row>
    <row r="41" spans="1:7" ht="26.25" x14ac:dyDescent="0.25">
      <c r="A41" s="104">
        <v>4</v>
      </c>
      <c r="B41" s="109" t="s">
        <v>149</v>
      </c>
      <c r="C41" s="88">
        <f t="shared" si="2"/>
        <v>150000</v>
      </c>
      <c r="D41" s="89">
        <v>100000</v>
      </c>
      <c r="E41" s="89">
        <v>50000</v>
      </c>
    </row>
    <row r="42" spans="1:7" x14ac:dyDescent="0.25">
      <c r="A42" s="104">
        <v>5</v>
      </c>
      <c r="B42" s="106" t="s">
        <v>150</v>
      </c>
      <c r="C42" s="88">
        <f t="shared" si="2"/>
        <v>100000</v>
      </c>
      <c r="D42" s="89">
        <v>70000</v>
      </c>
      <c r="E42" s="89">
        <v>30000</v>
      </c>
    </row>
    <row r="43" spans="1:7" ht="26.25" x14ac:dyDescent="0.25">
      <c r="A43" s="104">
        <v>6</v>
      </c>
      <c r="B43" s="109" t="s">
        <v>170</v>
      </c>
      <c r="C43" s="88">
        <f t="shared" si="2"/>
        <v>180000</v>
      </c>
      <c r="D43" s="107">
        <v>150000</v>
      </c>
      <c r="E43" s="107">
        <v>30000</v>
      </c>
    </row>
    <row r="44" spans="1:7" x14ac:dyDescent="0.25">
      <c r="A44" s="104"/>
      <c r="B44" s="108" t="s">
        <v>59</v>
      </c>
      <c r="C44" s="91">
        <f>SUM(C38:C43)</f>
        <v>680000</v>
      </c>
      <c r="D44" s="91">
        <f>SUM(D38:D43)</f>
        <v>530000</v>
      </c>
      <c r="E44" s="91">
        <f>SUM(E38:E43)</f>
        <v>150000</v>
      </c>
    </row>
    <row r="45" spans="1:7" x14ac:dyDescent="0.25">
      <c r="A45" s="104">
        <v>1</v>
      </c>
      <c r="B45" s="106" t="s">
        <v>171</v>
      </c>
      <c r="C45" s="88">
        <f t="shared" ref="C45:C46" si="3">D45+E45</f>
        <v>80000</v>
      </c>
      <c r="D45" s="89">
        <v>80000</v>
      </c>
      <c r="E45" s="89">
        <v>0</v>
      </c>
    </row>
    <row r="46" spans="1:7" x14ac:dyDescent="0.25">
      <c r="A46" s="104">
        <v>2</v>
      </c>
      <c r="B46" s="106" t="s">
        <v>172</v>
      </c>
      <c r="C46" s="88">
        <f t="shared" si="3"/>
        <v>30000</v>
      </c>
      <c r="D46" s="89">
        <v>20000</v>
      </c>
      <c r="E46" s="89">
        <v>10000</v>
      </c>
    </row>
    <row r="47" spans="1:7" x14ac:dyDescent="0.25">
      <c r="A47" s="104"/>
      <c r="B47" s="108" t="s">
        <v>154</v>
      </c>
      <c r="C47" s="91">
        <f>SUM(C45:C46)</f>
        <v>110000</v>
      </c>
      <c r="D47" s="91">
        <f>SUM(D45:D46)</f>
        <v>100000</v>
      </c>
      <c r="E47" s="91">
        <f>SUM(E45:E46)</f>
        <v>10000</v>
      </c>
    </row>
    <row r="48" spans="1:7" x14ac:dyDescent="0.25">
      <c r="A48" s="104">
        <v>1</v>
      </c>
      <c r="B48" s="106" t="s">
        <v>155</v>
      </c>
      <c r="C48" s="88">
        <f>D48+E48</f>
        <v>200000</v>
      </c>
      <c r="D48" s="89">
        <v>100000</v>
      </c>
      <c r="E48" s="89">
        <v>100000</v>
      </c>
    </row>
    <row r="49" spans="1:5" x14ac:dyDescent="0.25">
      <c r="A49" s="104"/>
      <c r="B49" s="108" t="s">
        <v>156</v>
      </c>
      <c r="C49" s="91">
        <f>C48</f>
        <v>200000</v>
      </c>
      <c r="D49" s="91">
        <f>D48</f>
        <v>100000</v>
      </c>
      <c r="E49" s="91">
        <f>E48</f>
        <v>100000</v>
      </c>
    </row>
    <row r="50" spans="1:5" x14ac:dyDescent="0.25">
      <c r="A50" s="104">
        <v>1</v>
      </c>
      <c r="B50" s="106" t="s">
        <v>157</v>
      </c>
      <c r="C50" s="88">
        <f t="shared" ref="C50:C51" si="4">D50+E50</f>
        <v>80000</v>
      </c>
      <c r="D50" s="89">
        <v>80000</v>
      </c>
      <c r="E50" s="89">
        <v>0</v>
      </c>
    </row>
    <row r="51" spans="1:5" x14ac:dyDescent="0.25">
      <c r="A51" s="104">
        <v>2</v>
      </c>
      <c r="B51" s="106" t="s">
        <v>158</v>
      </c>
      <c r="C51" s="88">
        <f t="shared" si="4"/>
        <v>35000</v>
      </c>
      <c r="D51" s="89">
        <v>35000</v>
      </c>
      <c r="E51" s="89"/>
    </row>
    <row r="52" spans="1:5" x14ac:dyDescent="0.25">
      <c r="A52" s="104"/>
      <c r="B52" s="108" t="s">
        <v>60</v>
      </c>
      <c r="C52" s="91">
        <f t="shared" ref="C52:E52" si="5">SUM(C50:C51)</f>
        <v>115000</v>
      </c>
      <c r="D52" s="91">
        <f t="shared" si="5"/>
        <v>115000</v>
      </c>
      <c r="E52" s="91">
        <f t="shared" si="5"/>
        <v>0</v>
      </c>
    </row>
    <row r="53" spans="1:5" x14ac:dyDescent="0.25">
      <c r="A53" s="104">
        <v>1</v>
      </c>
      <c r="B53" s="106" t="s">
        <v>159</v>
      </c>
      <c r="C53" s="88">
        <f>D53+E53</f>
        <v>80000</v>
      </c>
      <c r="D53" s="89">
        <v>80000</v>
      </c>
      <c r="E53" s="89"/>
    </row>
    <row r="54" spans="1:5" x14ac:dyDescent="0.25">
      <c r="A54" s="104"/>
      <c r="B54" s="108" t="s">
        <v>61</v>
      </c>
      <c r="C54" s="91">
        <f t="shared" ref="C54:E54" si="6">C53</f>
        <v>80000</v>
      </c>
      <c r="D54" s="91">
        <f t="shared" si="6"/>
        <v>80000</v>
      </c>
      <c r="E54" s="91">
        <f t="shared" si="6"/>
        <v>0</v>
      </c>
    </row>
    <row r="55" spans="1:5" x14ac:dyDescent="0.25">
      <c r="A55" s="104">
        <v>1</v>
      </c>
      <c r="B55" s="110" t="s">
        <v>173</v>
      </c>
      <c r="C55" s="88">
        <f t="shared" ref="C55:C57" si="7">D55+E55</f>
        <v>40000</v>
      </c>
      <c r="D55" s="89">
        <v>30000</v>
      </c>
      <c r="E55" s="89">
        <v>10000</v>
      </c>
    </row>
    <row r="56" spans="1:5" ht="25.5" x14ac:dyDescent="0.25">
      <c r="A56" s="104">
        <v>2</v>
      </c>
      <c r="B56" s="111" t="s">
        <v>174</v>
      </c>
      <c r="C56" s="88">
        <f t="shared" si="7"/>
        <v>110000</v>
      </c>
      <c r="D56" s="89">
        <v>80000</v>
      </c>
      <c r="E56" s="89">
        <v>30000</v>
      </c>
    </row>
    <row r="57" spans="1:5" ht="26.25" x14ac:dyDescent="0.25">
      <c r="A57" s="104">
        <v>3</v>
      </c>
      <c r="B57" s="109" t="s">
        <v>175</v>
      </c>
      <c r="C57" s="88">
        <f t="shared" si="7"/>
        <v>60000</v>
      </c>
      <c r="D57" s="89">
        <v>60000</v>
      </c>
      <c r="E57" s="89">
        <v>0</v>
      </c>
    </row>
    <row r="58" spans="1:5" x14ac:dyDescent="0.25">
      <c r="A58" s="112"/>
      <c r="B58" s="108" t="s">
        <v>62</v>
      </c>
      <c r="C58" s="91">
        <f>SUM(C55:C57)</f>
        <v>210000</v>
      </c>
      <c r="D58" s="91">
        <f>SUM(D55:D57)</f>
        <v>170000</v>
      </c>
      <c r="E58" s="91">
        <f>SUM(E55:E57)</f>
        <v>40000</v>
      </c>
    </row>
    <row r="59" spans="1:5" x14ac:dyDescent="0.25">
      <c r="A59" s="113"/>
      <c r="B59" s="112" t="s">
        <v>63</v>
      </c>
      <c r="C59" s="99">
        <f>C35+C37+C44+C47+C49+C52+C54+C58</f>
        <v>4790800</v>
      </c>
      <c r="D59" s="99">
        <f>D35+D37+D44+D47+D49+D52+D54+D58</f>
        <v>3490800</v>
      </c>
      <c r="E59" s="99">
        <f>E35+E37+E44+E47+E49+E52+E54+E58</f>
        <v>1300000</v>
      </c>
    </row>
  </sheetData>
  <mergeCells count="1">
    <mergeCell ref="A2:B2"/>
  </mergeCells>
  <pageMargins left="0.11811023622047245" right="0" top="0.35433070866141736" bottom="0.15748031496062992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0"/>
  <sheetViews>
    <sheetView zoomScaleNormal="100" workbookViewId="0">
      <selection activeCell="E4" sqref="E4"/>
    </sheetView>
  </sheetViews>
  <sheetFormatPr defaultRowHeight="15" x14ac:dyDescent="0.25"/>
  <cols>
    <col min="1" max="1" width="2.7109375" customWidth="1"/>
    <col min="2" max="2" width="58.28515625" customWidth="1"/>
    <col min="3" max="3" width="12.85546875" customWidth="1"/>
    <col min="4" max="4" width="12.28515625" customWidth="1"/>
    <col min="5" max="5" width="12.5703125" customWidth="1"/>
  </cols>
  <sheetData>
    <row r="1" spans="1:5" ht="15.75" x14ac:dyDescent="0.25">
      <c r="A1" s="101" t="s">
        <v>176</v>
      </c>
      <c r="B1" s="101"/>
      <c r="C1" s="101"/>
      <c r="D1" s="101"/>
      <c r="E1" s="101"/>
    </row>
    <row r="2" spans="1:5" ht="15.75" x14ac:dyDescent="0.25">
      <c r="A2" s="123" t="s">
        <v>165</v>
      </c>
      <c r="B2" s="123"/>
      <c r="C2" s="102" t="s">
        <v>177</v>
      </c>
      <c r="D2" s="103">
        <v>10</v>
      </c>
      <c r="E2" s="103" t="s">
        <v>56</v>
      </c>
    </row>
    <row r="3" spans="1:5" ht="39" x14ac:dyDescent="0.25">
      <c r="A3" s="86">
        <v>1</v>
      </c>
      <c r="B3" s="87" t="s">
        <v>116</v>
      </c>
      <c r="C3" s="88">
        <f>D3+E3</f>
        <v>180000</v>
      </c>
      <c r="D3" s="89">
        <v>80000</v>
      </c>
      <c r="E3" s="89">
        <v>100000</v>
      </c>
    </row>
    <row r="4" spans="1:5" ht="26.25" x14ac:dyDescent="0.25">
      <c r="A4" s="86">
        <v>2</v>
      </c>
      <c r="B4" s="87" t="s">
        <v>117</v>
      </c>
      <c r="C4" s="88">
        <f t="shared" ref="C4:C35" si="0">D4+E4</f>
        <v>80000</v>
      </c>
      <c r="D4" s="89">
        <v>60000</v>
      </c>
      <c r="E4" s="89">
        <v>20000</v>
      </c>
    </row>
    <row r="5" spans="1:5" ht="26.25" x14ac:dyDescent="0.25">
      <c r="A5" s="86">
        <v>3</v>
      </c>
      <c r="B5" s="87" t="s">
        <v>118</v>
      </c>
      <c r="C5" s="88">
        <f t="shared" si="0"/>
        <v>70000</v>
      </c>
      <c r="D5" s="89">
        <v>50000</v>
      </c>
      <c r="E5" s="89">
        <v>20000</v>
      </c>
    </row>
    <row r="6" spans="1:5" ht="39" x14ac:dyDescent="0.25">
      <c r="A6" s="86">
        <v>4</v>
      </c>
      <c r="B6" s="87" t="s">
        <v>119</v>
      </c>
      <c r="C6" s="88">
        <f t="shared" si="0"/>
        <v>150000</v>
      </c>
      <c r="D6" s="89">
        <v>100000</v>
      </c>
      <c r="E6" s="89">
        <v>50000</v>
      </c>
    </row>
    <row r="7" spans="1:5" ht="26.25" x14ac:dyDescent="0.25">
      <c r="A7" s="86">
        <v>5</v>
      </c>
      <c r="B7" s="87" t="s">
        <v>120</v>
      </c>
      <c r="C7" s="88">
        <f t="shared" si="0"/>
        <v>50000</v>
      </c>
      <c r="D7" s="89">
        <v>30000</v>
      </c>
      <c r="E7" s="89">
        <v>20000</v>
      </c>
    </row>
    <row r="8" spans="1:5" ht="26.25" x14ac:dyDescent="0.25">
      <c r="A8" s="86">
        <v>6</v>
      </c>
      <c r="B8" s="87" t="s">
        <v>121</v>
      </c>
      <c r="C8" s="88">
        <f t="shared" si="0"/>
        <v>100000</v>
      </c>
      <c r="D8" s="89">
        <v>70000</v>
      </c>
      <c r="E8" s="89">
        <v>30000</v>
      </c>
    </row>
    <row r="9" spans="1:5" ht="30" customHeight="1" x14ac:dyDescent="0.25">
      <c r="A9" s="86">
        <v>7</v>
      </c>
      <c r="B9" s="87" t="s">
        <v>122</v>
      </c>
      <c r="C9" s="88">
        <f t="shared" si="0"/>
        <v>120000</v>
      </c>
      <c r="D9" s="89">
        <v>90000</v>
      </c>
      <c r="E9" s="89">
        <v>30000</v>
      </c>
    </row>
    <row r="10" spans="1:5" ht="26.25" x14ac:dyDescent="0.25">
      <c r="A10" s="86">
        <v>8</v>
      </c>
      <c r="B10" s="87" t="s">
        <v>123</v>
      </c>
      <c r="C10" s="88">
        <f t="shared" si="0"/>
        <v>90000</v>
      </c>
      <c r="D10" s="89">
        <v>70000</v>
      </c>
      <c r="E10" s="89">
        <v>20000</v>
      </c>
    </row>
    <row r="11" spans="1:5" ht="30" customHeight="1" x14ac:dyDescent="0.25">
      <c r="A11" s="86">
        <v>9</v>
      </c>
      <c r="B11" s="87" t="s">
        <v>124</v>
      </c>
      <c r="C11" s="88">
        <f t="shared" si="0"/>
        <v>150000</v>
      </c>
      <c r="D11" s="89">
        <v>100000</v>
      </c>
      <c r="E11" s="89">
        <v>50000</v>
      </c>
    </row>
    <row r="12" spans="1:5" ht="26.25" x14ac:dyDescent="0.25">
      <c r="A12" s="86">
        <v>10</v>
      </c>
      <c r="B12" s="87" t="s">
        <v>125</v>
      </c>
      <c r="C12" s="88">
        <f t="shared" si="0"/>
        <v>100000</v>
      </c>
      <c r="D12" s="89">
        <v>70000</v>
      </c>
      <c r="E12" s="89">
        <v>30000</v>
      </c>
    </row>
    <row r="13" spans="1:5" x14ac:dyDescent="0.25">
      <c r="A13" s="86">
        <v>11</v>
      </c>
      <c r="B13" s="87" t="s">
        <v>126</v>
      </c>
      <c r="C13" s="88">
        <f t="shared" si="0"/>
        <v>50000</v>
      </c>
      <c r="D13" s="89">
        <v>50000</v>
      </c>
      <c r="E13" s="89">
        <v>0</v>
      </c>
    </row>
    <row r="14" spans="1:5" ht="26.25" x14ac:dyDescent="0.25">
      <c r="A14" s="86">
        <v>12</v>
      </c>
      <c r="B14" s="87" t="s">
        <v>127</v>
      </c>
      <c r="C14" s="88">
        <f t="shared" si="0"/>
        <v>100000</v>
      </c>
      <c r="D14" s="89">
        <v>70000</v>
      </c>
      <c r="E14" s="89">
        <v>30000</v>
      </c>
    </row>
    <row r="15" spans="1:5" ht="26.25" x14ac:dyDescent="0.25">
      <c r="A15" s="86">
        <v>13</v>
      </c>
      <c r="B15" s="87" t="s">
        <v>128</v>
      </c>
      <c r="C15" s="88">
        <f t="shared" si="0"/>
        <v>100000</v>
      </c>
      <c r="D15" s="89">
        <v>70000</v>
      </c>
      <c r="E15" s="89">
        <v>30000</v>
      </c>
    </row>
    <row r="16" spans="1:5" x14ac:dyDescent="0.25">
      <c r="A16" s="86">
        <v>14</v>
      </c>
      <c r="B16" s="87" t="s">
        <v>129</v>
      </c>
      <c r="C16" s="88">
        <f t="shared" si="0"/>
        <v>150000</v>
      </c>
      <c r="D16" s="89">
        <v>120000</v>
      </c>
      <c r="E16" s="89">
        <v>30000</v>
      </c>
    </row>
    <row r="17" spans="1:5" ht="26.25" x14ac:dyDescent="0.25">
      <c r="A17" s="86">
        <v>15</v>
      </c>
      <c r="B17" s="87" t="s">
        <v>130</v>
      </c>
      <c r="C17" s="88">
        <f t="shared" si="0"/>
        <v>120000</v>
      </c>
      <c r="D17" s="89">
        <v>90000</v>
      </c>
      <c r="E17" s="89">
        <v>30000</v>
      </c>
    </row>
    <row r="18" spans="1:5" ht="26.25" x14ac:dyDescent="0.25">
      <c r="A18" s="86">
        <v>16</v>
      </c>
      <c r="B18" s="87" t="s">
        <v>131</v>
      </c>
      <c r="C18" s="88">
        <f t="shared" si="0"/>
        <v>50000</v>
      </c>
      <c r="D18" s="89">
        <v>30000</v>
      </c>
      <c r="E18" s="89">
        <v>20000</v>
      </c>
    </row>
    <row r="19" spans="1:5" ht="26.25" x14ac:dyDescent="0.25">
      <c r="A19" s="86">
        <v>17</v>
      </c>
      <c r="B19" s="87" t="s">
        <v>132</v>
      </c>
      <c r="C19" s="88">
        <f t="shared" si="0"/>
        <v>70000</v>
      </c>
      <c r="D19" s="89">
        <v>70000</v>
      </c>
      <c r="E19" s="89">
        <v>0</v>
      </c>
    </row>
    <row r="20" spans="1:5" ht="26.25" x14ac:dyDescent="0.25">
      <c r="A20" s="86">
        <v>18</v>
      </c>
      <c r="B20" s="87" t="s">
        <v>133</v>
      </c>
      <c r="C20" s="88">
        <f t="shared" si="0"/>
        <v>200000</v>
      </c>
      <c r="D20" s="89">
        <v>150000</v>
      </c>
      <c r="E20" s="89">
        <v>50000</v>
      </c>
    </row>
    <row r="21" spans="1:5" x14ac:dyDescent="0.25">
      <c r="A21" s="86">
        <v>19</v>
      </c>
      <c r="B21" s="87" t="s">
        <v>134</v>
      </c>
      <c r="C21" s="88">
        <f t="shared" si="0"/>
        <v>400580</v>
      </c>
      <c r="D21" s="89">
        <v>250580</v>
      </c>
      <c r="E21" s="89">
        <v>150000</v>
      </c>
    </row>
    <row r="22" spans="1:5" x14ac:dyDescent="0.25">
      <c r="A22" s="86">
        <v>20</v>
      </c>
      <c r="B22" s="87" t="s">
        <v>135</v>
      </c>
      <c r="C22" s="88">
        <f t="shared" si="0"/>
        <v>70000</v>
      </c>
      <c r="D22" s="89">
        <v>50000</v>
      </c>
      <c r="E22" s="89">
        <v>20000</v>
      </c>
    </row>
    <row r="23" spans="1:5" x14ac:dyDescent="0.25">
      <c r="A23" s="86">
        <v>21</v>
      </c>
      <c r="B23" s="87" t="s">
        <v>136</v>
      </c>
      <c r="C23" s="88">
        <f t="shared" si="0"/>
        <v>150000</v>
      </c>
      <c r="D23" s="89">
        <v>120000</v>
      </c>
      <c r="E23" s="89">
        <v>30000</v>
      </c>
    </row>
    <row r="24" spans="1:5" x14ac:dyDescent="0.25">
      <c r="A24" s="86">
        <v>22</v>
      </c>
      <c r="B24" s="87" t="s">
        <v>137</v>
      </c>
      <c r="C24" s="88">
        <f t="shared" si="0"/>
        <v>100000</v>
      </c>
      <c r="D24" s="89">
        <v>70000</v>
      </c>
      <c r="E24" s="89">
        <v>30000</v>
      </c>
    </row>
    <row r="25" spans="1:5" ht="26.25" x14ac:dyDescent="0.25">
      <c r="A25" s="86">
        <v>23</v>
      </c>
      <c r="B25" s="87" t="s">
        <v>138</v>
      </c>
      <c r="C25" s="88">
        <f t="shared" si="0"/>
        <v>150000</v>
      </c>
      <c r="D25" s="89">
        <v>120000</v>
      </c>
      <c r="E25" s="89">
        <v>30000</v>
      </c>
    </row>
    <row r="26" spans="1:5" ht="26.25" x14ac:dyDescent="0.25">
      <c r="A26" s="86">
        <v>24</v>
      </c>
      <c r="B26" s="87" t="s">
        <v>139</v>
      </c>
      <c r="C26" s="88">
        <f t="shared" si="0"/>
        <v>100000</v>
      </c>
      <c r="D26" s="89">
        <v>70000</v>
      </c>
      <c r="E26" s="89">
        <v>30000</v>
      </c>
    </row>
    <row r="27" spans="1:5" ht="26.25" x14ac:dyDescent="0.25">
      <c r="A27" s="86">
        <v>25</v>
      </c>
      <c r="B27" s="87" t="s">
        <v>140</v>
      </c>
      <c r="C27" s="88">
        <f t="shared" si="0"/>
        <v>50000</v>
      </c>
      <c r="D27" s="89">
        <v>30000</v>
      </c>
      <c r="E27" s="89">
        <v>20000</v>
      </c>
    </row>
    <row r="28" spans="1:5" x14ac:dyDescent="0.25">
      <c r="A28" s="86">
        <v>26</v>
      </c>
      <c r="B28" s="87" t="s">
        <v>141</v>
      </c>
      <c r="C28" s="88">
        <f t="shared" si="0"/>
        <v>50000</v>
      </c>
      <c r="D28" s="89">
        <v>30000</v>
      </c>
      <c r="E28" s="89">
        <v>20000</v>
      </c>
    </row>
    <row r="29" spans="1:5" ht="26.25" x14ac:dyDescent="0.25">
      <c r="A29" s="86">
        <v>27</v>
      </c>
      <c r="B29" s="87" t="s">
        <v>142</v>
      </c>
      <c r="C29" s="88">
        <f t="shared" si="0"/>
        <v>120000</v>
      </c>
      <c r="D29" s="89">
        <v>90000</v>
      </c>
      <c r="E29" s="89">
        <v>30000</v>
      </c>
    </row>
    <row r="30" spans="1:5" ht="26.25" x14ac:dyDescent="0.25">
      <c r="A30" s="86">
        <v>28</v>
      </c>
      <c r="B30" s="87" t="s">
        <v>143</v>
      </c>
      <c r="C30" s="88">
        <f t="shared" si="0"/>
        <v>30000</v>
      </c>
      <c r="D30" s="89">
        <v>20000</v>
      </c>
      <c r="E30" s="89">
        <v>10000</v>
      </c>
    </row>
    <row r="31" spans="1:5" ht="26.25" x14ac:dyDescent="0.25">
      <c r="A31" s="86">
        <v>29</v>
      </c>
      <c r="B31" s="87" t="s">
        <v>144</v>
      </c>
      <c r="C31" s="88">
        <f t="shared" si="0"/>
        <v>100000</v>
      </c>
      <c r="D31" s="89">
        <v>70000</v>
      </c>
      <c r="E31" s="89">
        <v>30000</v>
      </c>
    </row>
    <row r="32" spans="1:5" x14ac:dyDescent="0.25">
      <c r="A32" s="86">
        <v>30</v>
      </c>
      <c r="B32" s="92" t="s">
        <v>167</v>
      </c>
      <c r="C32" s="88">
        <f t="shared" si="0"/>
        <v>30000</v>
      </c>
      <c r="D32" s="107">
        <v>20000</v>
      </c>
      <c r="E32" s="107">
        <v>10000</v>
      </c>
    </row>
    <row r="33" spans="1:5" x14ac:dyDescent="0.25">
      <c r="A33" s="86">
        <v>31</v>
      </c>
      <c r="B33" s="92" t="s">
        <v>168</v>
      </c>
      <c r="C33" s="88">
        <f t="shared" si="0"/>
        <v>100000</v>
      </c>
      <c r="D33" s="107">
        <v>70000</v>
      </c>
      <c r="E33" s="107">
        <v>30000</v>
      </c>
    </row>
    <row r="34" spans="1:5" x14ac:dyDescent="0.25">
      <c r="A34" s="86">
        <v>32</v>
      </c>
      <c r="B34" s="92" t="s">
        <v>169</v>
      </c>
      <c r="C34" s="88">
        <f t="shared" si="0"/>
        <v>200000</v>
      </c>
      <c r="D34" s="107">
        <v>150000</v>
      </c>
      <c r="E34" s="107">
        <v>50000</v>
      </c>
    </row>
    <row r="35" spans="1:5" x14ac:dyDescent="0.25">
      <c r="A35" s="86">
        <v>33</v>
      </c>
      <c r="B35" s="92" t="s">
        <v>178</v>
      </c>
      <c r="C35" s="88">
        <f t="shared" si="0"/>
        <v>70000</v>
      </c>
      <c r="D35" s="107">
        <f>30000+20000</f>
        <v>50000</v>
      </c>
      <c r="E35" s="107">
        <v>20000</v>
      </c>
    </row>
    <row r="36" spans="1:5" x14ac:dyDescent="0.25">
      <c r="A36" s="86"/>
      <c r="B36" s="90" t="s">
        <v>57</v>
      </c>
      <c r="C36" s="91">
        <f t="shared" ref="C36:E36" si="1">SUM(C3:C35)</f>
        <v>3650580</v>
      </c>
      <c r="D36" s="91">
        <f t="shared" si="1"/>
        <v>2580580</v>
      </c>
      <c r="E36" s="91">
        <f t="shared" si="1"/>
        <v>1070000</v>
      </c>
    </row>
    <row r="37" spans="1:5" x14ac:dyDescent="0.25">
      <c r="A37" s="86">
        <v>1</v>
      </c>
      <c r="B37" s="92" t="s">
        <v>145</v>
      </c>
      <c r="C37" s="88">
        <f>D37+E37</f>
        <v>230000</v>
      </c>
      <c r="D37" s="89">
        <v>170000</v>
      </c>
      <c r="E37" s="89">
        <v>60000</v>
      </c>
    </row>
    <row r="38" spans="1:5" x14ac:dyDescent="0.25">
      <c r="A38" s="86"/>
      <c r="B38" s="90" t="s">
        <v>58</v>
      </c>
      <c r="C38" s="91">
        <f t="shared" ref="C38:E38" si="2">C37</f>
        <v>230000</v>
      </c>
      <c r="D38" s="91">
        <f t="shared" si="2"/>
        <v>170000</v>
      </c>
      <c r="E38" s="91">
        <f t="shared" si="2"/>
        <v>60000</v>
      </c>
    </row>
    <row r="39" spans="1:5" ht="39" x14ac:dyDescent="0.25">
      <c r="A39" s="86">
        <v>1</v>
      </c>
      <c r="B39" s="93" t="s">
        <v>146</v>
      </c>
      <c r="C39" s="88">
        <f t="shared" ref="C39:C44" si="3">D39+E39</f>
        <v>120000</v>
      </c>
      <c r="D39" s="89">
        <v>90000</v>
      </c>
      <c r="E39" s="89">
        <v>30000</v>
      </c>
    </row>
    <row r="40" spans="1:5" ht="26.25" x14ac:dyDescent="0.25">
      <c r="A40" s="86">
        <v>2</v>
      </c>
      <c r="B40" s="93" t="s">
        <v>147</v>
      </c>
      <c r="C40" s="88">
        <f t="shared" si="3"/>
        <v>80000</v>
      </c>
      <c r="D40" s="89">
        <v>50000</v>
      </c>
      <c r="E40" s="89">
        <v>30000</v>
      </c>
    </row>
    <row r="41" spans="1:5" ht="26.25" x14ac:dyDescent="0.25">
      <c r="A41" s="86">
        <v>3</v>
      </c>
      <c r="B41" s="93" t="s">
        <v>148</v>
      </c>
      <c r="C41" s="88">
        <f t="shared" si="3"/>
        <v>40000</v>
      </c>
      <c r="D41" s="89">
        <v>30000</v>
      </c>
      <c r="E41" s="89">
        <v>10000</v>
      </c>
    </row>
    <row r="42" spans="1:5" ht="26.25" x14ac:dyDescent="0.25">
      <c r="A42" s="86">
        <v>4</v>
      </c>
      <c r="B42" s="93" t="s">
        <v>149</v>
      </c>
      <c r="C42" s="88">
        <f t="shared" si="3"/>
        <v>200000</v>
      </c>
      <c r="D42" s="89">
        <v>170000</v>
      </c>
      <c r="E42" s="89">
        <v>30000</v>
      </c>
    </row>
    <row r="43" spans="1:5" x14ac:dyDescent="0.25">
      <c r="A43" s="86">
        <v>5</v>
      </c>
      <c r="B43" s="92" t="s">
        <v>150</v>
      </c>
      <c r="C43" s="88">
        <f t="shared" si="3"/>
        <v>100000</v>
      </c>
      <c r="D43" s="89">
        <v>50000</v>
      </c>
      <c r="E43" s="89">
        <v>50000</v>
      </c>
    </row>
    <row r="44" spans="1:5" ht="26.25" x14ac:dyDescent="0.25">
      <c r="A44" s="86">
        <v>6</v>
      </c>
      <c r="B44" s="93" t="s">
        <v>170</v>
      </c>
      <c r="C44" s="88">
        <f t="shared" si="3"/>
        <v>250000</v>
      </c>
      <c r="D44" s="107">
        <v>250000</v>
      </c>
      <c r="E44" s="107">
        <v>0</v>
      </c>
    </row>
    <row r="45" spans="1:5" x14ac:dyDescent="0.25">
      <c r="A45" s="86"/>
      <c r="B45" s="90" t="s">
        <v>59</v>
      </c>
      <c r="C45" s="91">
        <f>SUM(C39:C44)</f>
        <v>790000</v>
      </c>
      <c r="D45" s="91">
        <f>SUM(D39:D44)</f>
        <v>640000</v>
      </c>
      <c r="E45" s="91">
        <f>SUM(E39:E44)</f>
        <v>150000</v>
      </c>
    </row>
    <row r="46" spans="1:5" x14ac:dyDescent="0.25">
      <c r="A46" s="86">
        <v>1</v>
      </c>
      <c r="B46" s="92" t="s">
        <v>179</v>
      </c>
      <c r="C46" s="88">
        <f t="shared" ref="C46:C47" si="4">D46+E46</f>
        <v>50000</v>
      </c>
      <c r="D46" s="89">
        <v>50000</v>
      </c>
      <c r="E46" s="89">
        <v>0</v>
      </c>
    </row>
    <row r="47" spans="1:5" x14ac:dyDescent="0.25">
      <c r="A47" s="86">
        <v>2</v>
      </c>
      <c r="B47" s="106" t="s">
        <v>180</v>
      </c>
      <c r="C47" s="88">
        <f t="shared" si="4"/>
        <v>30000</v>
      </c>
      <c r="D47" s="89">
        <v>30000</v>
      </c>
      <c r="E47" s="89">
        <v>0</v>
      </c>
    </row>
    <row r="48" spans="1:5" x14ac:dyDescent="0.25">
      <c r="A48" s="86"/>
      <c r="B48" s="90" t="s">
        <v>154</v>
      </c>
      <c r="C48" s="91">
        <f>SUM(C46:C47)</f>
        <v>80000</v>
      </c>
      <c r="D48" s="91">
        <f>SUM(D46:D47)</f>
        <v>80000</v>
      </c>
      <c r="E48" s="91">
        <f>SUM(E46:E47)</f>
        <v>0</v>
      </c>
    </row>
    <row r="49" spans="1:5" x14ac:dyDescent="0.25">
      <c r="A49" s="86">
        <v>1</v>
      </c>
      <c r="B49" s="92" t="s">
        <v>155</v>
      </c>
      <c r="C49" s="88">
        <f t="shared" ref="C49:C54" si="5">D49+E49</f>
        <v>200000</v>
      </c>
      <c r="D49" s="89">
        <v>100000</v>
      </c>
      <c r="E49" s="89">
        <v>100000</v>
      </c>
    </row>
    <row r="50" spans="1:5" x14ac:dyDescent="0.25">
      <c r="A50" s="86"/>
      <c r="B50" s="90" t="s">
        <v>156</v>
      </c>
      <c r="C50" s="91">
        <f>C49</f>
        <v>200000</v>
      </c>
      <c r="D50" s="91">
        <f>D49</f>
        <v>100000</v>
      </c>
      <c r="E50" s="91">
        <f>E49</f>
        <v>100000</v>
      </c>
    </row>
    <row r="51" spans="1:5" x14ac:dyDescent="0.25">
      <c r="A51" s="86">
        <v>1</v>
      </c>
      <c r="B51" s="92" t="s">
        <v>157</v>
      </c>
      <c r="C51" s="88">
        <f t="shared" si="5"/>
        <v>90000</v>
      </c>
      <c r="D51" s="89">
        <f>30000+30000</f>
        <v>60000</v>
      </c>
      <c r="E51" s="89">
        <v>30000</v>
      </c>
    </row>
    <row r="52" spans="1:5" x14ac:dyDescent="0.25">
      <c r="A52" s="86">
        <v>2</v>
      </c>
      <c r="B52" s="92" t="s">
        <v>158</v>
      </c>
      <c r="C52" s="88">
        <f t="shared" si="5"/>
        <v>80000</v>
      </c>
      <c r="D52" s="89">
        <f>20000+30000</f>
        <v>50000</v>
      </c>
      <c r="E52" s="89">
        <v>30000</v>
      </c>
    </row>
    <row r="53" spans="1:5" x14ac:dyDescent="0.25">
      <c r="A53" s="86"/>
      <c r="B53" s="90" t="s">
        <v>60</v>
      </c>
      <c r="C53" s="91">
        <f t="shared" ref="C53:E53" si="6">SUM(C51:C52)</f>
        <v>170000</v>
      </c>
      <c r="D53" s="91">
        <f t="shared" si="6"/>
        <v>110000</v>
      </c>
      <c r="E53" s="91">
        <f t="shared" si="6"/>
        <v>60000</v>
      </c>
    </row>
    <row r="54" spans="1:5" x14ac:dyDescent="0.25">
      <c r="A54" s="86">
        <v>1</v>
      </c>
      <c r="B54" s="92" t="s">
        <v>159</v>
      </c>
      <c r="C54" s="88">
        <f t="shared" si="5"/>
        <v>90000</v>
      </c>
      <c r="D54" s="89">
        <v>50000</v>
      </c>
      <c r="E54" s="89">
        <v>40000</v>
      </c>
    </row>
    <row r="55" spans="1:5" x14ac:dyDescent="0.25">
      <c r="A55" s="86"/>
      <c r="B55" s="90" t="s">
        <v>61</v>
      </c>
      <c r="C55" s="91">
        <f t="shared" ref="C55:E55" si="7">C54</f>
        <v>90000</v>
      </c>
      <c r="D55" s="91">
        <f t="shared" si="7"/>
        <v>50000</v>
      </c>
      <c r="E55" s="91">
        <f t="shared" si="7"/>
        <v>40000</v>
      </c>
    </row>
    <row r="56" spans="1:5" ht="26.25" x14ac:dyDescent="0.25">
      <c r="A56" s="86">
        <v>1</v>
      </c>
      <c r="B56" s="93" t="s">
        <v>175</v>
      </c>
      <c r="C56" s="88">
        <f t="shared" ref="C56:C58" si="8">D56+E56</f>
        <v>90000</v>
      </c>
      <c r="D56" s="89">
        <v>80000</v>
      </c>
      <c r="E56" s="89">
        <v>10000</v>
      </c>
    </row>
    <row r="57" spans="1:5" x14ac:dyDescent="0.25">
      <c r="A57" s="86">
        <v>2</v>
      </c>
      <c r="B57" s="94" t="s">
        <v>181</v>
      </c>
      <c r="C57" s="88">
        <f t="shared" si="8"/>
        <v>30000</v>
      </c>
      <c r="D57" s="89">
        <v>20000</v>
      </c>
      <c r="E57" s="89">
        <v>10000</v>
      </c>
    </row>
    <row r="58" spans="1:5" x14ac:dyDescent="0.25">
      <c r="A58" s="86">
        <v>3</v>
      </c>
      <c r="B58" s="94" t="s">
        <v>182</v>
      </c>
      <c r="C58" s="88">
        <f t="shared" si="8"/>
        <v>90000</v>
      </c>
      <c r="D58" s="89">
        <v>60000</v>
      </c>
      <c r="E58" s="89">
        <v>30000</v>
      </c>
    </row>
    <row r="59" spans="1:5" x14ac:dyDescent="0.25">
      <c r="A59" s="96"/>
      <c r="B59" s="90" t="s">
        <v>62</v>
      </c>
      <c r="C59" s="91">
        <f>SUM(C56:C58)</f>
        <v>210000</v>
      </c>
      <c r="D59" s="91">
        <f>SUM(D56:D58)</f>
        <v>160000</v>
      </c>
      <c r="E59" s="91">
        <f>SUM(E56:E58)</f>
        <v>50000</v>
      </c>
    </row>
    <row r="60" spans="1:5" x14ac:dyDescent="0.25">
      <c r="A60" s="97"/>
      <c r="B60" s="98" t="s">
        <v>63</v>
      </c>
      <c r="C60" s="99">
        <f>C36+C38+C45+C48+C50+C53+C55+C59</f>
        <v>5420580</v>
      </c>
      <c r="D60" s="99">
        <f>D36+D38+D45+D48+D50+D53+D55+D59</f>
        <v>3890580</v>
      </c>
      <c r="E60" s="99">
        <f>E36+E38+E45+E48+E50+E53+E55+E59</f>
        <v>1530000</v>
      </c>
    </row>
  </sheetData>
  <mergeCells count="1">
    <mergeCell ref="A2:B2"/>
  </mergeCells>
  <pageMargins left="0.11811023622047245" right="0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Tabela 1.</vt:lpstr>
      <vt:lpstr>Tabela 3.</vt:lpstr>
      <vt:lpstr>Tabela 6.</vt:lpstr>
      <vt:lpstr>Tabela 8.</vt:lpstr>
      <vt:lpstr>Tabela 9.</vt:lpstr>
      <vt:lpstr>Tabela 10.</vt:lpstr>
      <vt:lpstr>Projektet 2024</vt:lpstr>
      <vt:lpstr>Projekte 2025</vt:lpstr>
      <vt:lpstr>Projekte 2026</vt:lpstr>
      <vt:lpstr>'Projekte 2025'!Print_Area</vt:lpstr>
      <vt:lpstr>'Projekte 2026'!Print_Area</vt:lpstr>
      <vt:lpstr>'Projektet 2024'!Print_Area</vt:lpstr>
      <vt:lpstr>'Tabela 10.'!Print_Area</vt:lpstr>
      <vt:lpstr>'Tabela 8.'!Print_Area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2023-10-31T20:21:42Z</dcterms:modified>
</cp:coreProperties>
</file>