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50" yWindow="135" windowWidth="14805" windowHeight="8010"/>
  </bookViews>
  <sheets>
    <sheet name="Tabela 1." sheetId="1" r:id="rId1"/>
    <sheet name="Tabela 3." sheetId="10" r:id="rId2"/>
    <sheet name="Tabela 6." sheetId="2" r:id="rId3"/>
    <sheet name="Tabela 8." sheetId="6" r:id="rId4"/>
    <sheet name="Tabela 9." sheetId="7" r:id="rId5"/>
    <sheet name="Tabela 10." sheetId="8" r:id="rId6"/>
    <sheet name="Projektet 2024" sheetId="5" r:id="rId7"/>
    <sheet name="Projektet 2025" sheetId="11" r:id="rId8"/>
    <sheet name="Projektet 2026" sheetId="12" r:id="rId9"/>
  </sheets>
  <definedNames>
    <definedName name="_xlnm.Print_Area" localSheetId="7">'Projektet 2025'!$A$1:$E$63</definedName>
  </definedNames>
  <calcPr calcId="125725"/>
</workbook>
</file>

<file path=xl/calcChain.xml><?xml version="1.0" encoding="utf-8"?>
<calcChain xmlns="http://schemas.openxmlformats.org/spreadsheetml/2006/main">
  <c r="E66" i="12"/>
  <c r="D66"/>
  <c r="C66"/>
  <c r="E59"/>
  <c r="C59"/>
  <c r="C57"/>
  <c r="E55"/>
  <c r="D55"/>
  <c r="C55"/>
  <c r="C53"/>
  <c r="E52"/>
  <c r="D52"/>
  <c r="C52"/>
  <c r="E48"/>
  <c r="D48"/>
  <c r="C48"/>
  <c r="E44"/>
  <c r="D44"/>
  <c r="C44"/>
  <c r="E41"/>
  <c r="E67" s="1"/>
  <c r="D41"/>
  <c r="C41"/>
  <c r="E38"/>
  <c r="D38"/>
  <c r="C38"/>
  <c r="C36"/>
  <c r="E29"/>
  <c r="D29"/>
  <c r="D67" s="1"/>
  <c r="C25"/>
  <c r="C21"/>
  <c r="C9"/>
  <c r="C7"/>
  <c r="C29" s="1"/>
  <c r="C67" s="1"/>
  <c r="C6"/>
  <c r="E62" i="11"/>
  <c r="D62"/>
  <c r="C60"/>
  <c r="C62" s="1"/>
  <c r="E57"/>
  <c r="C57"/>
  <c r="E54"/>
  <c r="D54"/>
  <c r="C54"/>
  <c r="E52"/>
  <c r="D52"/>
  <c r="C52"/>
  <c r="E48"/>
  <c r="D48"/>
  <c r="C48"/>
  <c r="E44"/>
  <c r="D44"/>
  <c r="C44"/>
  <c r="E41"/>
  <c r="D41"/>
  <c r="C41"/>
  <c r="E38"/>
  <c r="D38"/>
  <c r="C38"/>
  <c r="C36"/>
  <c r="C33"/>
  <c r="E29"/>
  <c r="E63" s="1"/>
  <c r="D29"/>
  <c r="D63" s="1"/>
  <c r="C27"/>
  <c r="C23"/>
  <c r="C22"/>
  <c r="C9"/>
  <c r="C29" s="1"/>
  <c r="C63" s="1"/>
  <c r="C7"/>
  <c r="E72" i="5"/>
  <c r="D72"/>
  <c r="C72"/>
  <c r="E69"/>
  <c r="C69"/>
  <c r="E65"/>
  <c r="D65"/>
  <c r="C65"/>
  <c r="E63"/>
  <c r="D63"/>
  <c r="C63"/>
  <c r="E58"/>
  <c r="D58"/>
  <c r="C58"/>
  <c r="E55"/>
  <c r="D55"/>
  <c r="C55"/>
  <c r="E51"/>
  <c r="E73" s="1"/>
  <c r="D51"/>
  <c r="C51"/>
  <c r="E40"/>
  <c r="D40"/>
  <c r="C40"/>
  <c r="E35"/>
  <c r="C35"/>
  <c r="C73" s="1"/>
  <c r="D23"/>
  <c r="D35" s="1"/>
  <c r="D73" s="1"/>
  <c r="C23"/>
  <c r="G5" i="8" l="1"/>
  <c r="G19" i="7"/>
  <c r="G20"/>
  <c r="F21"/>
  <c r="D21"/>
  <c r="C21"/>
  <c r="B21"/>
  <c r="E21"/>
  <c r="F21" i="8"/>
  <c r="C21"/>
  <c r="G20"/>
  <c r="G19"/>
  <c r="G18"/>
  <c r="G17"/>
  <c r="G16"/>
  <c r="G15"/>
  <c r="G14"/>
  <c r="G13"/>
  <c r="G12"/>
  <c r="G11"/>
  <c r="G10"/>
  <c r="D21"/>
  <c r="G9"/>
  <c r="G8"/>
  <c r="G7"/>
  <c r="B21"/>
  <c r="G6"/>
  <c r="G18" i="7"/>
  <c r="G17"/>
  <c r="G16"/>
  <c r="G15"/>
  <c r="G14"/>
  <c r="G13"/>
  <c r="G12"/>
  <c r="G11"/>
  <c r="G10"/>
  <c r="G9"/>
  <c r="G8"/>
  <c r="G7"/>
  <c r="G6"/>
  <c r="G5"/>
  <c r="G21" i="8" l="1"/>
  <c r="G21" i="7"/>
  <c r="E21" i="8"/>
  <c r="E19" i="6" l="1"/>
  <c r="G19" s="1"/>
  <c r="E5"/>
  <c r="G5" s="1"/>
  <c r="E14"/>
  <c r="G14" s="1"/>
  <c r="E20"/>
  <c r="D10"/>
  <c r="G10" s="1"/>
  <c r="C11"/>
  <c r="G11" s="1"/>
  <c r="C17"/>
  <c r="C18"/>
  <c r="G18" s="1"/>
  <c r="C20"/>
  <c r="B17"/>
  <c r="B21" s="1"/>
  <c r="B7"/>
  <c r="G7" s="1"/>
  <c r="F21"/>
  <c r="G16"/>
  <c r="G15"/>
  <c r="G13"/>
  <c r="G12"/>
  <c r="G9"/>
  <c r="G8"/>
  <c r="G6"/>
  <c r="E21" l="1"/>
  <c r="D21"/>
  <c r="C21"/>
  <c r="G20"/>
  <c r="G17"/>
  <c r="G7" i="2"/>
  <c r="G4"/>
  <c r="F4"/>
  <c r="E4"/>
  <c r="D4"/>
  <c r="F7"/>
  <c r="G8"/>
  <c r="F8"/>
  <c r="E8"/>
  <c r="E7" s="1"/>
  <c r="D8"/>
  <c r="D7" s="1"/>
  <c r="E8" i="1"/>
  <c r="D8"/>
  <c r="C8"/>
  <c r="B8"/>
  <c r="G21" i="6" l="1"/>
</calcChain>
</file>

<file path=xl/sharedStrings.xml><?xml version="1.0" encoding="utf-8"?>
<sst xmlns="http://schemas.openxmlformats.org/spreadsheetml/2006/main" count="336" uniqueCount="180">
  <si>
    <t>Buxheti aktual 2023</t>
  </si>
  <si>
    <t>Planifikimi 2024</t>
  </si>
  <si>
    <t>Vlerësimi 2025</t>
  </si>
  <si>
    <t>Vlerësimi 2026</t>
  </si>
  <si>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</si>
  <si>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</si>
  <si>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</si>
  <si>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</si>
  <si>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</si>
  <si>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</si>
  <si>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</si>
  <si>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</si>
  <si>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</si>
  <si>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</si>
  <si>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</si>
  <si>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</si>
  <si>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</si>
  <si>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</si>
  <si>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</si>
  <si>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</si>
  <si>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 xml:space="preserve">      2026 (vlerësimet)</t>
  </si>
  <si>
    <t>2025    (vlerësimet)</t>
  </si>
  <si>
    <t>2024     (planifikim)</t>
  </si>
  <si>
    <t>2023              (buxheti aktual)</t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</si>
  <si>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</si>
  <si>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</si>
  <si>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</si>
  <si>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</si>
  <si>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</si>
  <si>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</si>
  <si>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</si>
  <si>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</si>
  <si>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</si>
  <si>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</si>
  <si>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</si>
  <si>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</si>
  <si>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</si>
  <si>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</si>
  <si>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</si>
  <si>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</si>
  <si>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</si>
  <si>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</si>
  <si>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</si>
  <si>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</si>
  <si>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</si>
  <si>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</si>
  <si>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</si>
  <si>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 xml:space="preserve">   Gjithsej</t>
  </si>
  <si>
    <t>Çështjet gjinore</t>
  </si>
  <si>
    <t>Tabela 1: Financimi komunal për vitet 2024-20206 sipas burimit</t>
  </si>
  <si>
    <t>Korniza afatmesme buxhetore 2024-2026</t>
  </si>
  <si>
    <t>Tabela 3. Planifikimi i të hyrave vetanake të komunës sipas burimeve për periudhën  2024-2026 në euro</t>
  </si>
  <si>
    <t>Tabela 6. Korniza Buxhetore Komunale, në euro</t>
  </si>
  <si>
    <t>Tabela 8. Shpenzimet komunale sipas kategorive ekonomike dhe programeve - Viti aktual 2024</t>
  </si>
  <si>
    <t>Tabela 9. Shpenzimet komunale sipas kategorive ekonomike dhe programeve - Viti aktual 2025</t>
  </si>
  <si>
    <t>Tabela 10. Shpenzimet komunale sipas kategorive ekonomike dhe programeve - Viti aktual 2026</t>
  </si>
  <si>
    <t>Projektet me prioritet për vitin  2024</t>
  </si>
  <si>
    <t>Totali</t>
  </si>
  <si>
    <t>21</t>
  </si>
  <si>
    <t>Projekte zbatuese</t>
  </si>
  <si>
    <t xml:space="preserve">Mallëra </t>
  </si>
  <si>
    <t>dhe sherbime</t>
  </si>
  <si>
    <t>Ndërtimi i rrugeve dhe infrastruktures nentokesore në Klinë</t>
  </si>
  <si>
    <t>Ndertimi i parkut industrial për Kline</t>
  </si>
  <si>
    <t>Ndërtimi i rrugeve e infrastruktures nentokesore në Cerovik-Qabiq</t>
  </si>
  <si>
    <t>Ndërtimi i rrugeve (Trotuare) dhe infrastruktures nentokesore në Zajmë-Deiq</t>
  </si>
  <si>
    <t>Ndërtimi i rrugeve e infrastruktures nentokesore në Klinë-Dersnik-Dollc</t>
  </si>
  <si>
    <t xml:space="preserve">Ndertimi i rrugëve dhe ures në Budisalcë-Rudice </t>
  </si>
  <si>
    <t>Ndërtimi i rrugeve e infrastruktures nentokesore Videje-Polce-Pask-Jag-Krusheve e M.</t>
  </si>
  <si>
    <t>Ndërtimi i rrugeve e infrastruktures nentokesore Gjurgjevik i Vogel-Klinavc</t>
  </si>
  <si>
    <t>Ndërtimi i rrugeve e infrastruktures nentokesore Gllarevë-Rixheve-Stapanice-Zabergje</t>
  </si>
  <si>
    <t>Ndertimi i rrugeve dhe riparimi i rrugës Kline-Shtupel-Kërnicë</t>
  </si>
  <si>
    <t>Ndërtimi i rrugeve e  infrastruktures nentokesore në Grabanicë-Bokshiq-Dollove</t>
  </si>
  <si>
    <t>Ndërtimi i rrugeve e infrastruktures nentokesore në Gremnik</t>
  </si>
  <si>
    <t>Ndërtimi i rrugeve e infrastruktures nentokesore në Jashanicë-Jelloc-Resnik-Pogragjë</t>
  </si>
  <si>
    <t>Ndërtimi i rrugeve e infrastruktures nentokesore Siqevë-Ujmirë-Shtarice</t>
  </si>
  <si>
    <t>Ndërtimi i kanalizimit në Shtupel-Kërrnicë-Binxhe-Grapce</t>
  </si>
  <si>
    <t>Ndërtimi i rrugeve e infrastruktures nentokesore në Sferkë-Volljake-Qupeve</t>
  </si>
  <si>
    <t>Ndërtimi i rrugeve e infrastruktures nentokesore në Qeskovë-Këpuz</t>
  </si>
  <si>
    <t>Ndërtimi i rrugeve e infrastruktures nentokesore ne Ranoc - Leskoc</t>
  </si>
  <si>
    <t>Ndërtimi i rrjetit te ujësjellësit në Komunen e Klinës</t>
  </si>
  <si>
    <t xml:space="preserve">Bashkëfinancim me donatorë </t>
  </si>
  <si>
    <t>Ndërtimi i liqenit akumulues për furnizim me ujë të pijes</t>
  </si>
  <si>
    <t>Rregullimi i shtratit te lumit Drini i Bardhë</t>
  </si>
  <si>
    <t>Rregullimi i shtratit te lumit Lumëbardhi i Pejës</t>
  </si>
  <si>
    <t>Rregullimi i shtratit te lumit Klina</t>
  </si>
  <si>
    <t>Ndertimi shtigjeve te ecjes dhe infrastrukture rrugore ne Gryken e Jarines-Pogragjë</t>
  </si>
  <si>
    <t>Ndërtimi i rrugeve dhe infrastruktures nentokesore ne Gjurgjevik i Madhë</t>
  </si>
  <si>
    <t>Ndërtimi i rrugeve e infrastruktures nentokesore ne Perqeve</t>
  </si>
  <si>
    <t>Ndertimi i rrugëve dhe infrastruktures nentokesore Zllakuqan-Pataqan-Berkove</t>
  </si>
  <si>
    <t>Asfaltimi i rrugëve dhe infrastruktures nentokesore Krusheve e Vogel</t>
  </si>
  <si>
    <t>Studimi i fisibilitetit per ndertimin e ngrohjes qendrore ne qytetin e Klines</t>
  </si>
  <si>
    <t xml:space="preserve">Mallëra dhe </t>
  </si>
  <si>
    <t>shërbime</t>
  </si>
  <si>
    <t>Ndertimi i rrugëve dhe infrastruktures nentokesore ne Poterqe-Dugajeve-Drenovce</t>
  </si>
  <si>
    <t>Urbanizmi</t>
  </si>
  <si>
    <t xml:space="preserve">Ndërtimi i kanaleve te ujitjes </t>
  </si>
  <si>
    <t>Shtrimi i rrugëve fushore me zhavor dhe pastrimi i rrjedhave ujore</t>
  </si>
  <si>
    <t>Furnizim me makanizem bujqesor per fermere</t>
  </si>
  <si>
    <t>Ndertimi i serave</t>
  </si>
  <si>
    <t>Bujqesia</t>
  </si>
  <si>
    <t>Mirëmbajtja e drunjëve dekorativ në rrugët e qytetit</t>
  </si>
  <si>
    <t> Mallra e shërbime</t>
  </si>
  <si>
    <t>Zgjerimi i sipërfaqeve të gjelbruara (Parqeve)</t>
  </si>
  <si>
    <t>Zgjerimi i rrjetit të ndriçimit publik</t>
  </si>
  <si>
    <t>Riparimi dhe sanimi i gropave të rrugëve me asfalt në Jashanicë dhe fshatrat tjera të Klinës</t>
  </si>
  <si>
    <t>Mirëmbajtja e rrjetit të kanalizimit</t>
  </si>
  <si>
    <t>Mirëmbajtja dhe zgjerimi i rrjetit te Kamerave te qytetit</t>
  </si>
  <si>
    <t>Ndërtimi i impianteve për trajtimin e ujrave të zeza</t>
  </si>
  <si>
    <t>Riparimi i kanalizimit ne Komunen e Klines</t>
  </si>
  <si>
    <t>Ndërtimi i rrethojave të vorrezave në Komunën e Klinës dhe mirëmbajtja e tyre</t>
  </si>
  <si>
    <t xml:space="preserve">Mirëmbajtja e rrugëve </t>
  </si>
  <si>
    <t>Infrastruktura  rrugore</t>
  </si>
  <si>
    <t>Furnizim me pajisje mjekësore</t>
  </si>
  <si>
    <t>Ndërtimi i shtëpisë për përsona të moshuar</t>
  </si>
  <si>
    <t>Renovimi i objekteve shëndetësore</t>
  </si>
  <si>
    <t>Shendetësia</t>
  </si>
  <si>
    <t>Shenjëzimi horizontal dhe vertikal i rrugëve</t>
  </si>
  <si>
    <t>Rrënimi i objekteve te vjetra dhe ndërtimeve pa leje</t>
  </si>
  <si>
    <t>Inspeksioni</t>
  </si>
  <si>
    <t>Ndërtimi dhe renovimi i objekteve komunale</t>
  </si>
  <si>
    <t>Blerja e veturave zyrtare</t>
  </si>
  <si>
    <t>Zhvillimi i softverit për menagjim të autoparkut</t>
  </si>
  <si>
    <t>Digjitalizimi i lëndës arkivore</t>
  </si>
  <si>
    <t>Administrata</t>
  </si>
  <si>
    <t>Ndërtimi dhe mirëmbajtja e objekteve sportive e të kulturës</t>
  </si>
  <si>
    <t>Kultura</t>
  </si>
  <si>
    <t>Fondi për zhvillimin e  NVM</t>
  </si>
  <si>
    <t>Fondi për eksproprijim</t>
  </si>
  <si>
    <t>Fondi për Vendime te gjykatave</t>
  </si>
  <si>
    <t>Financat</t>
  </si>
  <si>
    <t>Renovimi i objekteve shkollore dhe fushave sportive ne Komunen e Klines</t>
  </si>
  <si>
    <t>Furnizim me inventar ne shkolla</t>
  </si>
  <si>
    <t>Arsimi</t>
  </si>
  <si>
    <t>Totali :</t>
  </si>
  <si>
    <t>Projektet me prioritet për vitin  2025</t>
  </si>
  <si>
    <t>Ndërtimi dhe sanimi i rrjetit te ujësjellësit në Komunen e Klinës</t>
  </si>
  <si>
    <t xml:space="preserve">Ndërtimi i kanalizimeve në lagje te Klinës </t>
  </si>
  <si>
    <t>Ndërtimi i rrugeve (Trotuare) dhe infrastruktures nentokesore  në Zajmë-Deiq</t>
  </si>
  <si>
    <t>Ndërtimi i rrugeve dhe infrastruktures nentokesore Poterqe- Dugajevë-Drenovce</t>
  </si>
  <si>
    <t xml:space="preserve">Ndërtimi i rrugeve dhe infrastruktures nentokesore Volljakë-Sferke-Qupevë </t>
  </si>
  <si>
    <t>Ndërtimi i rrugeve dhe infrastruktures nentokesore Qabiq-Cerovik</t>
  </si>
  <si>
    <t>Asfaltimi i rrugëve Leskoc-Ranoc</t>
  </si>
  <si>
    <t xml:space="preserve">Asfaltimi i rrugëve  Ujemir-Shtaricë -Siqevë </t>
  </si>
  <si>
    <t>Ndertimi i rrugëve dhe ures në Budisalcë-Rudice</t>
  </si>
  <si>
    <t>Ndërtimi i rrugeve dhe infrastruktures nentokesore Gjurgjevik i Vogel-Klinavc</t>
  </si>
  <si>
    <t>Rregullimi i shtratit te lumit Lumebardhi i Pejes</t>
  </si>
  <si>
    <t>Ndërtimi i shtigjeve te ecjes dhe infrastrukture rrugore ne Gryken e Jarines-Pogragje</t>
  </si>
  <si>
    <t>Ndertimi i parkut industrial per Kline</t>
  </si>
  <si>
    <t>Ndërtimi i rrugeve e infrastruktures nentokesore në Jashanicë-Jelloc-Resnik</t>
  </si>
  <si>
    <t>Ndërtimi i kanalit kullues të ujit nga Gryka e Jarinës - Dersnik -Arbëri</t>
  </si>
  <si>
    <t>Projekte për komunitete</t>
  </si>
  <si>
    <t>Mallra e sherbime</t>
  </si>
  <si>
    <t>Zgjerimi i rrjetit te ndriçimit publik</t>
  </si>
  <si>
    <t>Sanimi I gropave te rrugeve me asfalt</t>
  </si>
  <si>
    <t>Mirëmbajtja e  rrjetit te Kamerave te qytetit</t>
  </si>
  <si>
    <t>Infrastruktura rrugore</t>
  </si>
  <si>
    <t>Mallera e sherbime</t>
  </si>
  <si>
    <t>Ndërtimi dhe renovimi i objekteve shëndetësore</t>
  </si>
  <si>
    <t>Financa</t>
  </si>
  <si>
    <t>Ngritja e serave me participim</t>
  </si>
  <si>
    <t>Furnizim me pemë arrore me participim</t>
  </si>
  <si>
    <t>Fondi emergjent</t>
  </si>
  <si>
    <t>Projektet me prioritet për vitin  2026</t>
  </si>
  <si>
    <t>Ndërtimii rrugëve dhe infrastruktures nentokesore në Dresnik-Dollce</t>
  </si>
  <si>
    <t>Ndertimi i rrugeve dhe riparimi i rrugës Kline-Shtupel-Binxhë</t>
  </si>
  <si>
    <t>Asfaltimi i rrugëve e infrastruktures nentokesore Leskoc-Ranoc</t>
  </si>
  <si>
    <t>Ndërtimi i kanalizimit në Zajm</t>
  </si>
  <si>
    <t xml:space="preserve">Asfaltimi i rrugëve  e infrastrukture nentokesore Ujemir-Shtaricë -Siqevë </t>
  </si>
  <si>
    <t>Rregullimi i shtratit te lumit Lumëbardhi i Pejes</t>
  </si>
  <si>
    <t>Ndertimi shtigjeve te ecjes dhe infrastrukture rrugore ne Gryken e Jarines-Pogragje</t>
  </si>
  <si>
    <t>Ndërtimi i rrugeve e infrast. nentokesore Gllarevë-Rixheve-Stapanice-Zabergje</t>
  </si>
  <si>
    <t>Zgjerimi i sipërfaqeve të gjelbruara</t>
  </si>
  <si>
    <t>Renovimi I objekteve shkollore dhe fushave sportive ne Komunen e Klines</t>
  </si>
  <si>
    <t>Ndërtimi dhe renovimi I objekteve komunale</t>
  </si>
  <si>
    <t xml:space="preserve">Ndërtimi dhe mirëmbajtja e objekteve sportive </t>
  </si>
  <si>
    <t>Ndërtimi dhe mirëmbajtja e objekteve te kulturës</t>
  </si>
  <si>
    <t>Furnizim me fidane te pemëve te imëta:mjedër,dredhëza dhe manaferrë</t>
  </si>
  <si>
    <t>Ngrtja e tufave te dhive me partcipim</t>
  </si>
  <si>
    <t xml:space="preserve">Ndërtimi I kanaleve te ujitjes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</si>
</sst>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3" xfId="1" applyFont="1" applyBorder="1" applyAlignment="1">
      <alignment vertical="top" wrapText="1"/>
    </xf>
    <xf numFmtId="164" fontId="3" fillId="0" borderId="3" xfId="1" applyFont="1" applyBorder="1" applyAlignment="1">
      <alignment horizontal="right" vertical="top" wrapText="1"/>
    </xf>
    <xf numFmtId="164" fontId="2" fillId="0" borderId="3" xfId="1" applyFont="1" applyBorder="1" applyAlignment="1">
      <alignment vertical="top" wrapText="1"/>
    </xf>
    <xf numFmtId="164" fontId="2" fillId="0" borderId="3" xfId="1" applyFont="1" applyBorder="1" applyAlignment="1">
      <alignment horizontal="center" vertical="top" wrapText="1"/>
    </xf>
    <xf numFmtId="164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164" fontId="0" fillId="0" borderId="0" xfId="1" applyFont="1"/>
    <xf numFmtId="4" fontId="0" fillId="0" borderId="0" xfId="0" applyNumberFormat="1"/>
    <xf numFmtId="0" fontId="13" fillId="7" borderId="11" xfId="0" applyFont="1" applyFill="1" applyBorder="1" applyAlignment="1">
      <alignment wrapText="1"/>
    </xf>
    <xf numFmtId="164" fontId="9" fillId="0" borderId="3" xfId="1" applyFont="1" applyBorder="1" applyAlignment="1">
      <alignment horizontal="right" wrapText="1"/>
    </xf>
    <xf numFmtId="164" fontId="9" fillId="0" borderId="3" xfId="1" applyFont="1" applyBorder="1" applyAlignment="1">
      <alignment wrapText="1"/>
    </xf>
    <xf numFmtId="0" fontId="14" fillId="7" borderId="3" xfId="0" applyFont="1" applyFill="1" applyBorder="1" applyAlignment="1">
      <alignment wrapText="1"/>
    </xf>
    <xf numFmtId="164" fontId="14" fillId="8" borderId="12" xfId="1" applyFont="1" applyFill="1" applyBorder="1" applyAlignment="1">
      <alignment horizontal="right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4" fillId="7" borderId="3" xfId="0" applyFont="1" applyFill="1" applyBorder="1" applyAlignment="1">
      <alignment horizontal="center" wrapText="1"/>
    </xf>
    <xf numFmtId="0" fontId="15" fillId="0" borderId="0" xfId="0" applyFont="1"/>
    <xf numFmtId="0" fontId="18" fillId="0" borderId="0" xfId="0" applyFont="1"/>
    <xf numFmtId="164" fontId="18" fillId="0" borderId="0" xfId="1" applyFont="1"/>
    <xf numFmtId="0" fontId="18" fillId="0" borderId="0" xfId="0" applyFont="1" applyBorder="1"/>
    <xf numFmtId="0" fontId="18" fillId="0" borderId="0" xfId="0" applyFont="1" applyAlignment="1">
      <alignment horizontal="center"/>
    </xf>
    <xf numFmtId="49" fontId="18" fillId="0" borderId="0" xfId="1" applyNumberFormat="1" applyFont="1" applyAlignment="1">
      <alignment horizontal="center"/>
    </xf>
    <xf numFmtId="0" fontId="19" fillId="0" borderId="14" xfId="0" applyFont="1" applyFill="1" applyBorder="1" applyAlignment="1">
      <alignment horizontal="right" vertical="center"/>
    </xf>
    <xf numFmtId="0" fontId="19" fillId="0" borderId="3" xfId="0" applyFont="1" applyBorder="1"/>
    <xf numFmtId="4" fontId="19" fillId="0" borderId="3" xfId="0" applyNumberFormat="1" applyFont="1" applyBorder="1"/>
    <xf numFmtId="164" fontId="18" fillId="9" borderId="15" xfId="1" applyFont="1" applyFill="1" applyBorder="1"/>
    <xf numFmtId="4" fontId="19" fillId="0" borderId="3" xfId="0" applyNumberFormat="1" applyFont="1" applyFill="1" applyBorder="1"/>
    <xf numFmtId="164" fontId="18" fillId="0" borderId="15" xfId="1" applyFont="1" applyFill="1" applyBorder="1"/>
    <xf numFmtId="0" fontId="20" fillId="10" borderId="14" xfId="0" applyFont="1" applyFill="1" applyBorder="1" applyAlignment="1">
      <alignment horizontal="right" vertical="center"/>
    </xf>
    <xf numFmtId="0" fontId="20" fillId="10" borderId="3" xfId="0" applyFont="1" applyFill="1" applyBorder="1" applyAlignment="1">
      <alignment vertical="center"/>
    </xf>
    <xf numFmtId="164" fontId="17" fillId="10" borderId="3" xfId="1" applyFont="1" applyFill="1" applyBorder="1"/>
    <xf numFmtId="164" fontId="17" fillId="10" borderId="15" xfId="1" applyFont="1" applyFill="1" applyBorder="1"/>
    <xf numFmtId="0" fontId="19" fillId="10" borderId="14" xfId="0" applyFont="1" applyFill="1" applyBorder="1" applyAlignment="1">
      <alignment horizontal="right" vertical="center"/>
    </xf>
    <xf numFmtId="0" fontId="19" fillId="0" borderId="3" xfId="0" applyFont="1" applyFill="1" applyBorder="1"/>
    <xf numFmtId="0" fontId="19" fillId="0" borderId="3" xfId="0" applyFont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20" fillId="10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164" fontId="17" fillId="0" borderId="3" xfId="1" applyFont="1" applyBorder="1"/>
    <xf numFmtId="164" fontId="17" fillId="0" borderId="15" xfId="1" applyFont="1" applyBorder="1"/>
    <xf numFmtId="164" fontId="7" fillId="0" borderId="0" xfId="1" applyFont="1" applyFill="1"/>
    <xf numFmtId="164" fontId="7" fillId="0" borderId="0" xfId="1" applyFont="1"/>
    <xf numFmtId="0" fontId="7" fillId="0" borderId="0" xfId="0" applyFont="1" applyBorder="1"/>
    <xf numFmtId="0" fontId="7" fillId="0" borderId="0" xfId="0" applyFont="1"/>
    <xf numFmtId="164" fontId="7" fillId="0" borderId="0" xfId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0" fontId="9" fillId="0" borderId="14" xfId="0" applyFont="1" applyFill="1" applyBorder="1" applyAlignment="1">
      <alignment horizontal="right" vertical="center"/>
    </xf>
    <xf numFmtId="0" fontId="9" fillId="0" borderId="3" xfId="0" applyFont="1" applyBorder="1"/>
    <xf numFmtId="4" fontId="9" fillId="0" borderId="3" xfId="0" applyNumberFormat="1" applyFont="1" applyFill="1" applyBorder="1"/>
    <xf numFmtId="164" fontId="7" fillId="0" borderId="15" xfId="1" applyFont="1" applyFill="1" applyBorder="1" applyAlignment="1">
      <alignment horizontal="right"/>
    </xf>
    <xf numFmtId="164" fontId="7" fillId="0" borderId="3" xfId="1" applyFont="1" applyFill="1" applyBorder="1" applyAlignment="1">
      <alignment horizontal="right"/>
    </xf>
    <xf numFmtId="4" fontId="9" fillId="0" borderId="3" xfId="0" applyNumberFormat="1" applyFont="1" applyBorder="1"/>
    <xf numFmtId="4" fontId="9" fillId="0" borderId="3" xfId="0" applyNumberFormat="1" applyFont="1" applyBorder="1" applyAlignment="1">
      <alignment horizontal="right"/>
    </xf>
    <xf numFmtId="0" fontId="15" fillId="10" borderId="14" xfId="0" applyFont="1" applyFill="1" applyBorder="1" applyAlignment="1">
      <alignment horizontal="right" vertical="center"/>
    </xf>
    <xf numFmtId="0" fontId="15" fillId="10" borderId="3" xfId="0" applyFont="1" applyFill="1" applyBorder="1" applyAlignment="1">
      <alignment vertical="center"/>
    </xf>
    <xf numFmtId="164" fontId="21" fillId="10" borderId="3" xfId="1" applyFont="1" applyFill="1" applyBorder="1"/>
    <xf numFmtId="164" fontId="21" fillId="10" borderId="15" xfId="1" applyFont="1" applyFill="1" applyBorder="1" applyAlignment="1">
      <alignment horizontal="right"/>
    </xf>
    <xf numFmtId="164" fontId="21" fillId="10" borderId="3" xfId="1" applyFont="1" applyFill="1" applyBorder="1" applyAlignment="1">
      <alignment horizontal="right"/>
    </xf>
    <xf numFmtId="164" fontId="7" fillId="0" borderId="3" xfId="1" applyFont="1" applyBorder="1"/>
    <xf numFmtId="164" fontId="7" fillId="0" borderId="15" xfId="1" applyFont="1" applyFill="1" applyBorder="1"/>
    <xf numFmtId="164" fontId="7" fillId="0" borderId="3" xfId="1" applyFont="1" applyFill="1" applyBorder="1"/>
    <xf numFmtId="0" fontId="9" fillId="0" borderId="3" xfId="0" applyFont="1" applyBorder="1" applyAlignment="1">
      <alignment wrapText="1"/>
    </xf>
    <xf numFmtId="164" fontId="21" fillId="10" borderId="15" xfId="1" applyFont="1" applyFill="1" applyBorder="1"/>
    <xf numFmtId="164" fontId="21" fillId="10" borderId="14" xfId="1" applyFont="1" applyFill="1" applyBorder="1"/>
    <xf numFmtId="0" fontId="15" fillId="1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vertical="top"/>
    </xf>
    <xf numFmtId="0" fontId="7" fillId="0" borderId="0" xfId="0" applyFont="1" applyFill="1"/>
    <xf numFmtId="0" fontId="21" fillId="0" borderId="3" xfId="0" applyFont="1" applyFill="1" applyBorder="1" applyAlignment="1">
      <alignment horizontal="right"/>
    </xf>
    <xf numFmtId="164" fontId="21" fillId="0" borderId="3" xfId="1" applyFont="1" applyFill="1" applyBorder="1"/>
    <xf numFmtId="0" fontId="0" fillId="0" borderId="0" xfId="0" applyBorder="1"/>
    <xf numFmtId="164" fontId="0" fillId="0" borderId="0" xfId="1" applyFont="1" applyFill="1" applyAlignment="1">
      <alignment horizontal="center"/>
    </xf>
    <xf numFmtId="49" fontId="0" fillId="0" borderId="0" xfId="1" applyNumberFormat="1" applyFont="1" applyAlignment="1">
      <alignment horizontal="center"/>
    </xf>
    <xf numFmtId="4" fontId="22" fillId="0" borderId="3" xfId="0" applyNumberFormat="1" applyFont="1" applyFill="1" applyBorder="1"/>
    <xf numFmtId="164" fontId="0" fillId="0" borderId="15" xfId="1" applyFont="1" applyFill="1" applyBorder="1" applyAlignment="1">
      <alignment horizontal="right"/>
    </xf>
    <xf numFmtId="164" fontId="0" fillId="0" borderId="3" xfId="1" applyFont="1" applyFill="1" applyBorder="1" applyAlignment="1">
      <alignment horizontal="right"/>
    </xf>
    <xf numFmtId="4" fontId="23" fillId="0" borderId="3" xfId="0" applyNumberFormat="1" applyFont="1" applyFill="1" applyBorder="1" applyAlignment="1">
      <alignment horizontal="right"/>
    </xf>
    <xf numFmtId="0" fontId="24" fillId="10" borderId="3" xfId="0" applyFont="1" applyFill="1" applyBorder="1" applyAlignment="1">
      <alignment vertical="center"/>
    </xf>
    <xf numFmtId="164" fontId="16" fillId="10" borderId="3" xfId="1" applyFont="1" applyFill="1" applyBorder="1"/>
    <xf numFmtId="164" fontId="16" fillId="10" borderId="15" xfId="1" applyFont="1" applyFill="1" applyBorder="1" applyAlignment="1">
      <alignment horizontal="right"/>
    </xf>
    <xf numFmtId="164" fontId="16" fillId="10" borderId="3" xfId="1" applyFont="1" applyFill="1" applyBorder="1" applyAlignment="1">
      <alignment horizontal="right"/>
    </xf>
    <xf numFmtId="0" fontId="25" fillId="0" borderId="3" xfId="0" applyFont="1" applyBorder="1"/>
    <xf numFmtId="4" fontId="22" fillId="0" borderId="3" xfId="0" applyNumberFormat="1" applyFont="1" applyBorder="1"/>
    <xf numFmtId="164" fontId="0" fillId="0" borderId="3" xfId="1" applyFont="1" applyBorder="1"/>
    <xf numFmtId="164" fontId="0" fillId="0" borderId="15" xfId="1" applyFont="1" applyFill="1" applyBorder="1"/>
    <xf numFmtId="164" fontId="0" fillId="0" borderId="3" xfId="1" applyFont="1" applyFill="1" applyBorder="1"/>
    <xf numFmtId="164" fontId="16" fillId="10" borderId="15" xfId="1" applyFont="1" applyFill="1" applyBorder="1"/>
    <xf numFmtId="0" fontId="25" fillId="0" borderId="3" xfId="0" applyFont="1" applyBorder="1" applyAlignment="1">
      <alignment wrapText="1"/>
    </xf>
    <xf numFmtId="164" fontId="16" fillId="10" borderId="14" xfId="1" applyFont="1" applyFill="1" applyBorder="1"/>
    <xf numFmtId="0" fontId="24" fillId="10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right"/>
    </xf>
    <xf numFmtId="0" fontId="23" fillId="0" borderId="3" xfId="0" applyFont="1" applyBorder="1" applyAlignment="1">
      <alignment vertical="top"/>
    </xf>
    <xf numFmtId="0" fontId="3" fillId="0" borderId="0" xfId="0" applyFont="1" applyFill="1"/>
    <xf numFmtId="0" fontId="26" fillId="0" borderId="3" xfId="0" applyFont="1" applyFill="1" applyBorder="1" applyAlignment="1">
      <alignment horizontal="right"/>
    </xf>
    <xf numFmtId="164" fontId="26" fillId="0" borderId="3" xfId="1" applyFont="1" applyFill="1" applyBorder="1"/>
    <xf numFmtId="164" fontId="26" fillId="0" borderId="15" xfId="1" applyFont="1" applyFill="1" applyBorder="1"/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13" fillId="6" borderId="13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Excel_Worksheet1.xls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21" sqref="A20:B21"/>
    </sheetView>
  </sheetViews>
  <sheetFormatPr defaultRowHeight="15"/>
  <cols>
    <col min="1" max="1" width="27.85546875" customWidth="1"/>
    <col min="2" max="2" width="21.7109375" customWidth="1"/>
    <col min="3" max="3" width="21.42578125" customWidth="1"/>
    <col min="4" max="4" width="16.5703125" customWidth="1"/>
    <col min="5" max="5" width="20.140625" customWidth="1"/>
  </cols>
  <sheetData>
    <row r="1" spans="1:5" ht="33" customHeight="1">
      <c r="A1" t="s">
        <v>49</v>
      </c>
    </row>
    <row r="2" spans="1:5" ht="31.5">
      <c r="A2" s="1" t="s">
        <v>50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15.75">
      <c r="A3" s="3" t="s">
        <v>4</v>
      </c>
      <c r="B3" s="4">
        <v>5458575</v>
      </c>
      <c r="C3" s="3">
        <v>6086118</v>
      </c>
      <c r="D3" s="3">
        <v>6539536</v>
      </c>
      <c r="E3" s="3">
        <v>6965571</v>
      </c>
    </row>
    <row r="4" spans="1:5" ht="15.75">
      <c r="A4" s="3" t="s">
        <v>5</v>
      </c>
      <c r="B4" s="4">
        <v>4481266</v>
      </c>
      <c r="C4" s="3">
        <v>5453128</v>
      </c>
      <c r="D4" s="3">
        <v>5616721.4900000002</v>
      </c>
      <c r="E4" s="3">
        <v>5785223</v>
      </c>
    </row>
    <row r="5" spans="1:5" ht="15.75">
      <c r="A5" s="3" t="s">
        <v>6</v>
      </c>
      <c r="B5" s="4">
        <v>1577980</v>
      </c>
      <c r="C5" s="3">
        <v>1673212</v>
      </c>
      <c r="D5" s="3">
        <v>1756872</v>
      </c>
      <c r="E5" s="3">
        <v>1844716</v>
      </c>
    </row>
    <row r="6" spans="1:5" ht="15.75">
      <c r="A6" s="3" t="s">
        <v>7</v>
      </c>
      <c r="B6" s="4">
        <v>1373774</v>
      </c>
      <c r="C6" s="3">
        <v>1436260</v>
      </c>
      <c r="D6" s="3">
        <v>1492817</v>
      </c>
      <c r="E6" s="3">
        <v>1567546</v>
      </c>
    </row>
    <row r="7" spans="1:5" ht="31.5">
      <c r="A7" s="3" t="s">
        <v>8</v>
      </c>
      <c r="B7" s="4">
        <v>160000</v>
      </c>
      <c r="C7" s="3">
        <v>150000</v>
      </c>
      <c r="D7" s="3">
        <v>200000</v>
      </c>
      <c r="E7" s="3">
        <v>200000</v>
      </c>
    </row>
    <row r="8" spans="1:5" ht="15.75">
      <c r="A8" s="5" t="s">
        <v>9</v>
      </c>
      <c r="B8" s="6">
        <f>SUM(B3:B7)</f>
        <v>13051595</v>
      </c>
      <c r="C8" s="6">
        <f>SUM(C3:C7)</f>
        <v>14798718</v>
      </c>
      <c r="D8" s="6">
        <f>SUM(D3:D7)</f>
        <v>15605946.49</v>
      </c>
      <c r="E8" s="6">
        <f>SUM(E3:E7)</f>
        <v>16363056</v>
      </c>
    </row>
    <row r="10" spans="1:5">
      <c r="C1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H12" sqref="H12"/>
    </sheetView>
  </sheetViews>
  <sheetFormatPr defaultRowHeight="15"/>
  <cols>
    <col min="1" max="1" width="4" customWidth="1"/>
    <col min="2" max="2" width="5.85546875" customWidth="1"/>
    <col min="3" max="3" width="24.5703125" customWidth="1"/>
    <col min="4" max="4" width="19.28515625" customWidth="1"/>
    <col min="5" max="5" width="16.7109375" customWidth="1"/>
    <col min="6" max="6" width="18.85546875" customWidth="1"/>
    <col min="7" max="7" width="17.5703125" customWidth="1"/>
    <col min="9" max="9" width="10.140625" bestFit="1" customWidth="1"/>
  </cols>
  <sheetData>
    <row r="1" spans="1:1">
      <c r="A1" s="57" t="s">
        <v>51</v>
      </c>
    </row>
    <row r="3" spans="1:1" ht="13.5" customHeight="1"/>
  </sheetData>
  <pageMargins left="0.7" right="0.7" top="0.75" bottom="0.75" header="0.3" footer="0.3"/>
  <pageSetup paperSize="9" orientation="portrait" verticalDpi="0" r:id="rId1"/>
  <legacyDrawing r:id="rId2"/>
  <oleObjects>
    <oleObject progId="Excel.Sheet.12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E5" sqref="E5"/>
    </sheetView>
  </sheetViews>
  <sheetFormatPr defaultRowHeight="15"/>
  <cols>
    <col min="1" max="1" width="4" customWidth="1"/>
    <col min="2" max="2" width="5.85546875" customWidth="1"/>
    <col min="3" max="3" width="24.5703125" customWidth="1"/>
    <col min="4" max="4" width="19.28515625" customWidth="1"/>
    <col min="5" max="5" width="16.7109375" customWidth="1"/>
    <col min="6" max="6" width="18.85546875" customWidth="1"/>
    <col min="7" max="7" width="17.5703125" customWidth="1"/>
    <col min="9" max="9" width="10.140625" bestFit="1" customWidth="1"/>
  </cols>
  <sheetData>
    <row r="1" spans="1:9" ht="15.75" thickBot="1">
      <c r="A1" t="s">
        <v>52</v>
      </c>
    </row>
    <row r="2" spans="1:9" ht="45" customHeight="1" thickBot="1">
      <c r="A2" s="8"/>
      <c r="B2" s="140" t="s">
        <v>10</v>
      </c>
      <c r="C2" s="140"/>
      <c r="D2" s="44" t="s">
        <v>23</v>
      </c>
      <c r="E2" s="44" t="s">
        <v>22</v>
      </c>
      <c r="F2" s="44" t="s">
        <v>21</v>
      </c>
      <c r="G2" s="46" t="s">
        <v>20</v>
      </c>
    </row>
    <row r="3" spans="1:9" ht="16.5" thickBot="1">
      <c r="A3" s="9"/>
      <c r="B3" s="138"/>
      <c r="C3" s="138"/>
      <c r="D3" s="11"/>
      <c r="E3" s="10"/>
      <c r="F3" s="10"/>
      <c r="G3" s="45"/>
    </row>
    <row r="4" spans="1:9" ht="42.75" customHeight="1" thickBot="1">
      <c r="A4" s="40">
        <v>1</v>
      </c>
      <c r="B4" s="139" t="s">
        <v>11</v>
      </c>
      <c r="C4" s="139"/>
      <c r="D4" s="12">
        <f>D5+D6</f>
        <v>13051595</v>
      </c>
      <c r="E4" s="12">
        <f>E5+E6</f>
        <v>14798718</v>
      </c>
      <c r="F4" s="12">
        <f>F5+F6</f>
        <v>15605946.49</v>
      </c>
      <c r="G4" s="12">
        <f>G5+G6</f>
        <v>16363056</v>
      </c>
    </row>
    <row r="5" spans="1:9" ht="30" customHeight="1" thickBot="1">
      <c r="A5" s="19">
        <v>1</v>
      </c>
      <c r="B5" s="20"/>
      <c r="C5" s="13" t="s">
        <v>12</v>
      </c>
      <c r="D5" s="21">
        <v>1373774</v>
      </c>
      <c r="E5" s="21">
        <v>1436260</v>
      </c>
      <c r="F5" s="21">
        <v>1492817</v>
      </c>
      <c r="G5" s="21">
        <v>1567546</v>
      </c>
    </row>
    <row r="6" spans="1:9" ht="29.25" thickBot="1">
      <c r="A6" s="22">
        <v>1</v>
      </c>
      <c r="B6" s="23"/>
      <c r="C6" s="14" t="s">
        <v>24</v>
      </c>
      <c r="D6" s="24">
        <v>11677821</v>
      </c>
      <c r="E6" s="24">
        <v>13362458</v>
      </c>
      <c r="F6" s="24">
        <v>14113129.49</v>
      </c>
      <c r="G6" s="24">
        <v>14795510</v>
      </c>
    </row>
    <row r="7" spans="1:9" ht="29.25" thickBot="1">
      <c r="A7" s="41">
        <v>2</v>
      </c>
      <c r="B7" s="42"/>
      <c r="C7" s="43" t="s">
        <v>13</v>
      </c>
      <c r="D7" s="12">
        <f>D8+D13</f>
        <v>13051595</v>
      </c>
      <c r="E7" s="12">
        <f>E8+E13</f>
        <v>14798718</v>
      </c>
      <c r="F7" s="12">
        <f>F8+F13</f>
        <v>15605946.49</v>
      </c>
      <c r="G7" s="12">
        <f>G8+G13</f>
        <v>16363056</v>
      </c>
    </row>
    <row r="8" spans="1:9" ht="33" customHeight="1" thickBot="1">
      <c r="A8" s="25">
        <v>2.1</v>
      </c>
      <c r="B8" s="26"/>
      <c r="C8" s="15" t="s">
        <v>14</v>
      </c>
      <c r="D8" s="16">
        <f>D9+D10+D11+D12</f>
        <v>9013688</v>
      </c>
      <c r="E8" s="16">
        <f>E9+E10+E11+E12</f>
        <v>10108500</v>
      </c>
      <c r="F8" s="16">
        <f>F9+F10+F11+F12</f>
        <v>10643925</v>
      </c>
      <c r="G8" s="16">
        <f>G9+G10+G11+G12</f>
        <v>11162933.439999999</v>
      </c>
    </row>
    <row r="9" spans="1:9" ht="26.25" customHeight="1" thickBot="1">
      <c r="A9" s="27"/>
      <c r="B9" s="28"/>
      <c r="C9" s="17" t="s">
        <v>15</v>
      </c>
      <c r="D9" s="29">
        <v>6753688</v>
      </c>
      <c r="E9" s="30">
        <v>7648500</v>
      </c>
      <c r="F9" s="30">
        <v>8030925</v>
      </c>
      <c r="G9" s="30">
        <v>8432471.25</v>
      </c>
      <c r="I9" s="48"/>
    </row>
    <row r="10" spans="1:9" ht="27" customHeight="1" thickBot="1">
      <c r="A10" s="31"/>
      <c r="B10" s="32"/>
      <c r="C10" s="18" t="s">
        <v>16</v>
      </c>
      <c r="D10" s="29">
        <v>1660000</v>
      </c>
      <c r="E10" s="30">
        <v>1710000</v>
      </c>
      <c r="F10" s="30">
        <v>1795500</v>
      </c>
      <c r="G10" s="30">
        <v>1885275</v>
      </c>
    </row>
    <row r="11" spans="1:9" ht="25.5" customHeight="1" thickBot="1">
      <c r="A11" s="31"/>
      <c r="B11" s="32"/>
      <c r="C11" s="18" t="s">
        <v>17</v>
      </c>
      <c r="D11" s="29">
        <v>200000</v>
      </c>
      <c r="E11" s="30">
        <v>250000</v>
      </c>
      <c r="F11" s="30">
        <v>262500</v>
      </c>
      <c r="G11" s="30">
        <v>275625</v>
      </c>
      <c r="I11" s="48"/>
    </row>
    <row r="12" spans="1:9" ht="27" customHeight="1" thickBot="1">
      <c r="A12" s="34"/>
      <c r="B12" s="33"/>
      <c r="C12" s="18" t="s">
        <v>18</v>
      </c>
      <c r="D12" s="29">
        <v>400000</v>
      </c>
      <c r="E12" s="30">
        <v>500000</v>
      </c>
      <c r="F12" s="30">
        <v>555000</v>
      </c>
      <c r="G12" s="30">
        <v>569562.18999999994</v>
      </c>
    </row>
    <row r="13" spans="1:9" ht="27" customHeight="1" thickBot="1">
      <c r="A13" s="35">
        <v>2.2999999999999998</v>
      </c>
      <c r="B13" s="36"/>
      <c r="C13" s="15" t="s">
        <v>19</v>
      </c>
      <c r="D13" s="37">
        <v>4037907</v>
      </c>
      <c r="E13" s="38">
        <v>4690218</v>
      </c>
      <c r="F13" s="39">
        <v>4962021.49</v>
      </c>
      <c r="G13" s="39">
        <v>5200122.5599999996</v>
      </c>
      <c r="I13" s="48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E13" sqref="E13"/>
    </sheetView>
  </sheetViews>
  <sheetFormatPr defaultRowHeight="15"/>
  <cols>
    <col min="1" max="1" width="19.85546875" customWidth="1"/>
    <col min="2" max="2" width="12.5703125" customWidth="1"/>
    <col min="3" max="3" width="11.28515625" customWidth="1"/>
    <col min="4" max="4" width="10.85546875" customWidth="1"/>
    <col min="5" max="5" width="13.140625" customWidth="1"/>
    <col min="6" max="7" width="12" customWidth="1"/>
  </cols>
  <sheetData>
    <row r="2" spans="1:7">
      <c r="A2" t="s">
        <v>53</v>
      </c>
    </row>
    <row r="3" spans="1:7" ht="15.75" customHeight="1">
      <c r="A3" s="141" t="s">
        <v>25</v>
      </c>
      <c r="B3" s="143">
        <v>2024</v>
      </c>
      <c r="C3" s="143"/>
      <c r="D3" s="143"/>
      <c r="E3" s="143"/>
      <c r="F3" s="143"/>
      <c r="G3" s="52"/>
    </row>
    <row r="4" spans="1:7" ht="26.25">
      <c r="A4" s="142"/>
      <c r="B4" s="52" t="s">
        <v>26</v>
      </c>
      <c r="C4" s="56" t="s">
        <v>27</v>
      </c>
      <c r="D4" s="56" t="s">
        <v>28</v>
      </c>
      <c r="E4" s="56" t="s">
        <v>29</v>
      </c>
      <c r="F4" s="52" t="s">
        <v>30</v>
      </c>
      <c r="G4" s="56" t="s">
        <v>31</v>
      </c>
    </row>
    <row r="5" spans="1:7" ht="15.75" customHeight="1">
      <c r="A5" s="54" t="s">
        <v>32</v>
      </c>
      <c r="B5" s="50">
        <v>136153</v>
      </c>
      <c r="C5" s="50">
        <v>36000</v>
      </c>
      <c r="D5" s="50"/>
      <c r="E5" s="50">
        <f>169000+30000</f>
        <v>199000</v>
      </c>
      <c r="F5" s="51"/>
      <c r="G5" s="50">
        <f>B5+C5+D5+E5+F5</f>
        <v>371153</v>
      </c>
    </row>
    <row r="6" spans="1:7" ht="25.5" customHeight="1">
      <c r="A6" s="54" t="s">
        <v>33</v>
      </c>
      <c r="B6" s="50">
        <v>247014</v>
      </c>
      <c r="C6" s="50">
        <v>5000</v>
      </c>
      <c r="D6" s="50"/>
      <c r="E6" s="50"/>
      <c r="F6" s="51"/>
      <c r="G6" s="50">
        <f t="shared" ref="G6:G20" si="0">B6+C6+D6+E6+F6</f>
        <v>252014</v>
      </c>
    </row>
    <row r="7" spans="1:7" ht="25.5" customHeight="1">
      <c r="A7" s="54" t="s">
        <v>34</v>
      </c>
      <c r="B7" s="50">
        <f>253250-5992</f>
        <v>247258</v>
      </c>
      <c r="C7" s="50">
        <v>85000</v>
      </c>
      <c r="D7" s="50"/>
      <c r="E7" s="50"/>
      <c r="F7" s="51">
        <v>65000</v>
      </c>
      <c r="G7" s="50">
        <f t="shared" si="0"/>
        <v>397258</v>
      </c>
    </row>
    <row r="8" spans="1:7" ht="19.5" customHeight="1">
      <c r="A8" s="54" t="s">
        <v>48</v>
      </c>
      <c r="B8" s="50">
        <v>5992</v>
      </c>
      <c r="C8" s="50">
        <v>5000</v>
      </c>
      <c r="D8" s="50"/>
      <c r="E8" s="50"/>
      <c r="F8" s="51"/>
      <c r="G8" s="50">
        <f t="shared" si="0"/>
        <v>10992</v>
      </c>
    </row>
    <row r="9" spans="1:7" ht="15.75" customHeight="1">
      <c r="A9" s="54" t="s">
        <v>35</v>
      </c>
      <c r="B9" s="50">
        <v>63666</v>
      </c>
      <c r="C9" s="50">
        <v>12000</v>
      </c>
      <c r="D9" s="50"/>
      <c r="E9" s="50"/>
      <c r="F9" s="51">
        <v>45000</v>
      </c>
      <c r="G9" s="50">
        <f t="shared" si="0"/>
        <v>120666</v>
      </c>
    </row>
    <row r="10" spans="1:7" ht="15.75" customHeight="1">
      <c r="A10" s="54" t="s">
        <v>36</v>
      </c>
      <c r="B10" s="50">
        <v>147575</v>
      </c>
      <c r="C10" s="50">
        <v>77137</v>
      </c>
      <c r="D10" s="50">
        <f>110000+30000</f>
        <v>140000</v>
      </c>
      <c r="E10" s="50"/>
      <c r="F10" s="51">
        <v>140000</v>
      </c>
      <c r="G10" s="50">
        <f t="shared" si="0"/>
        <v>504712</v>
      </c>
    </row>
    <row r="11" spans="1:7" ht="25.5" customHeight="1">
      <c r="A11" s="54" t="s">
        <v>37</v>
      </c>
      <c r="B11" s="50">
        <v>11027</v>
      </c>
      <c r="C11" s="50">
        <f>245692+5000</f>
        <v>250692</v>
      </c>
      <c r="D11" s="50"/>
      <c r="E11" s="50"/>
      <c r="F11" s="51">
        <v>455000</v>
      </c>
      <c r="G11" s="50">
        <f t="shared" si="0"/>
        <v>716719</v>
      </c>
    </row>
    <row r="12" spans="1:7" ht="27" customHeight="1">
      <c r="A12" s="54" t="s">
        <v>38</v>
      </c>
      <c r="B12" s="50">
        <v>134412</v>
      </c>
      <c r="C12" s="50">
        <v>20000</v>
      </c>
      <c r="D12" s="50">
        <v>5000</v>
      </c>
      <c r="E12" s="50"/>
      <c r="F12" s="51"/>
      <c r="G12" s="50">
        <f t="shared" si="0"/>
        <v>159412</v>
      </c>
    </row>
    <row r="13" spans="1:7" ht="25.5" customHeight="1">
      <c r="A13" s="54" t="s">
        <v>39</v>
      </c>
      <c r="B13" s="50">
        <v>22235</v>
      </c>
      <c r="C13" s="50">
        <v>13000</v>
      </c>
      <c r="D13" s="50"/>
      <c r="E13" s="50"/>
      <c r="F13" s="51"/>
      <c r="G13" s="50">
        <f t="shared" si="0"/>
        <v>35235</v>
      </c>
    </row>
    <row r="14" spans="1:7" ht="15" customHeight="1">
      <c r="A14" s="54" t="s">
        <v>40</v>
      </c>
      <c r="B14" s="50">
        <v>71667</v>
      </c>
      <c r="C14" s="50">
        <v>15000</v>
      </c>
      <c r="D14" s="50"/>
      <c r="E14" s="50">
        <f>110000+40000</f>
        <v>150000</v>
      </c>
      <c r="F14" s="51">
        <v>170000</v>
      </c>
      <c r="G14" s="50">
        <f t="shared" si="0"/>
        <v>406667</v>
      </c>
    </row>
    <row r="15" spans="1:7" ht="25.5" customHeight="1">
      <c r="A15" s="54" t="s">
        <v>41</v>
      </c>
      <c r="B15" s="50">
        <v>66000</v>
      </c>
      <c r="C15" s="50">
        <v>20000</v>
      </c>
      <c r="D15" s="50"/>
      <c r="E15" s="50"/>
      <c r="F15" s="51"/>
      <c r="G15" s="50">
        <f t="shared" si="0"/>
        <v>86000</v>
      </c>
    </row>
    <row r="16" spans="1:7" ht="25.5" customHeight="1">
      <c r="A16" s="55" t="s">
        <v>42</v>
      </c>
      <c r="B16" s="50">
        <v>48507</v>
      </c>
      <c r="C16" s="50">
        <v>60200</v>
      </c>
      <c r="D16" s="50"/>
      <c r="E16" s="50"/>
      <c r="F16" s="51">
        <v>3325218</v>
      </c>
      <c r="G16" s="50">
        <f t="shared" si="0"/>
        <v>3433925</v>
      </c>
    </row>
    <row r="17" spans="1:7" ht="19.5" customHeight="1">
      <c r="A17" s="55" t="s">
        <v>43</v>
      </c>
      <c r="B17" s="50">
        <f>17355+1175560</f>
        <v>1192915</v>
      </c>
      <c r="C17" s="50">
        <f>415007+20000</f>
        <v>435007</v>
      </c>
      <c r="D17" s="50">
        <v>40000</v>
      </c>
      <c r="E17" s="51"/>
      <c r="F17" s="51">
        <v>225000</v>
      </c>
      <c r="G17" s="50">
        <f t="shared" si="0"/>
        <v>1892922</v>
      </c>
    </row>
    <row r="18" spans="1:7" ht="15.75" customHeight="1">
      <c r="A18" s="55" t="s">
        <v>44</v>
      </c>
      <c r="B18" s="50">
        <v>79458</v>
      </c>
      <c r="C18" s="50">
        <f>12000+5000</f>
        <v>17000</v>
      </c>
      <c r="D18" s="50">
        <v>8000</v>
      </c>
      <c r="E18" s="50"/>
      <c r="F18" s="51"/>
      <c r="G18" s="50">
        <f t="shared" si="0"/>
        <v>104458</v>
      </c>
    </row>
    <row r="19" spans="1:7" ht="25.5" customHeight="1">
      <c r="A19" s="55" t="s">
        <v>45</v>
      </c>
      <c r="B19" s="50">
        <v>104776</v>
      </c>
      <c r="C19" s="50">
        <v>44500</v>
      </c>
      <c r="D19" s="50"/>
      <c r="E19" s="50">
        <f>85000+15000</f>
        <v>100000</v>
      </c>
      <c r="F19" s="51">
        <v>55000</v>
      </c>
      <c r="G19" s="50">
        <f t="shared" si="0"/>
        <v>304276</v>
      </c>
    </row>
    <row r="20" spans="1:7" ht="27" customHeight="1">
      <c r="A20" s="55" t="s">
        <v>46</v>
      </c>
      <c r="B20" s="50">
        <v>5069845</v>
      </c>
      <c r="C20" s="50">
        <f>594464+20000</f>
        <v>614464</v>
      </c>
      <c r="D20" s="50">
        <v>57000</v>
      </c>
      <c r="E20" s="50">
        <f>36000+15000</f>
        <v>51000</v>
      </c>
      <c r="F20" s="51">
        <v>210000</v>
      </c>
      <c r="G20" s="50">
        <f t="shared" si="0"/>
        <v>6002309</v>
      </c>
    </row>
    <row r="21" spans="1:7" ht="15.75" thickBot="1">
      <c r="A21" s="49" t="s">
        <v>47</v>
      </c>
      <c r="B21" s="53">
        <f t="shared" ref="B21:G21" si="1">SUM(B5:B20)</f>
        <v>7648500</v>
      </c>
      <c r="C21" s="53">
        <f t="shared" si="1"/>
        <v>1710000</v>
      </c>
      <c r="D21" s="53">
        <f t="shared" si="1"/>
        <v>250000</v>
      </c>
      <c r="E21" s="53">
        <f t="shared" si="1"/>
        <v>500000</v>
      </c>
      <c r="F21" s="53">
        <f t="shared" si="1"/>
        <v>4690218</v>
      </c>
      <c r="G21" s="53">
        <f t="shared" si="1"/>
        <v>14798718</v>
      </c>
    </row>
  </sheetData>
  <mergeCells count="2">
    <mergeCell ref="A3:A4"/>
    <mergeCell ref="B3:F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F21" sqref="F21"/>
    </sheetView>
  </sheetViews>
  <sheetFormatPr defaultRowHeight="15"/>
  <cols>
    <col min="1" max="1" width="19.85546875" customWidth="1"/>
    <col min="2" max="2" width="12.5703125" customWidth="1"/>
    <col min="3" max="3" width="11.28515625" customWidth="1"/>
    <col min="4" max="4" width="10.85546875" customWidth="1"/>
    <col min="5" max="5" width="13.140625" customWidth="1"/>
    <col min="6" max="7" width="12" customWidth="1"/>
  </cols>
  <sheetData>
    <row r="2" spans="1:7">
      <c r="A2" t="s">
        <v>54</v>
      </c>
    </row>
    <row r="3" spans="1:7" ht="15.75" customHeight="1">
      <c r="A3" s="141" t="s">
        <v>25</v>
      </c>
      <c r="B3" s="143">
        <v>2025</v>
      </c>
      <c r="C3" s="143"/>
      <c r="D3" s="143"/>
      <c r="E3" s="143"/>
      <c r="F3" s="143"/>
      <c r="G3" s="52"/>
    </row>
    <row r="4" spans="1:7" ht="26.25">
      <c r="A4" s="142"/>
      <c r="B4" s="52" t="s">
        <v>26</v>
      </c>
      <c r="C4" s="56" t="s">
        <v>27</v>
      </c>
      <c r="D4" s="56" t="s">
        <v>28</v>
      </c>
      <c r="E4" s="56" t="s">
        <v>29</v>
      </c>
      <c r="F4" s="52" t="s">
        <v>30</v>
      </c>
      <c r="G4" s="56" t="s">
        <v>31</v>
      </c>
    </row>
    <row r="5" spans="1:7" ht="15.75" customHeight="1">
      <c r="A5" s="54" t="s">
        <v>32</v>
      </c>
      <c r="B5" s="50">
        <v>142960.65</v>
      </c>
      <c r="C5" s="50">
        <v>37800</v>
      </c>
      <c r="D5" s="50">
        <v>0</v>
      </c>
      <c r="E5" s="50">
        <v>225000</v>
      </c>
      <c r="F5" s="51"/>
      <c r="G5" s="50">
        <f>B5+C5+D5+E5+F5</f>
        <v>405760.65</v>
      </c>
    </row>
    <row r="6" spans="1:7" ht="25.5" customHeight="1">
      <c r="A6" s="54" t="s">
        <v>33</v>
      </c>
      <c r="B6" s="50">
        <v>259364.7</v>
      </c>
      <c r="C6" s="50">
        <v>5250</v>
      </c>
      <c r="D6" s="50">
        <v>0</v>
      </c>
      <c r="E6" s="50"/>
      <c r="F6" s="51"/>
      <c r="G6" s="50">
        <f t="shared" ref="G6:G20" si="0">B6+C6+D6+E6+F6</f>
        <v>264614.7</v>
      </c>
    </row>
    <row r="7" spans="1:7" ht="25.5" customHeight="1">
      <c r="A7" s="54" t="s">
        <v>34</v>
      </c>
      <c r="B7" s="50">
        <v>259620.9</v>
      </c>
      <c r="C7" s="50">
        <v>89250</v>
      </c>
      <c r="D7" s="50">
        <v>0</v>
      </c>
      <c r="E7" s="50"/>
      <c r="F7" s="51">
        <v>115000</v>
      </c>
      <c r="G7" s="50">
        <f t="shared" si="0"/>
        <v>463870.9</v>
      </c>
    </row>
    <row r="8" spans="1:7" ht="19.5" customHeight="1">
      <c r="A8" s="54" t="s">
        <v>48</v>
      </c>
      <c r="B8" s="50">
        <v>6291.6</v>
      </c>
      <c r="C8" s="50">
        <v>5250</v>
      </c>
      <c r="D8" s="50">
        <v>0</v>
      </c>
      <c r="E8" s="50"/>
      <c r="F8" s="51"/>
      <c r="G8" s="50">
        <f t="shared" si="0"/>
        <v>11541.6</v>
      </c>
    </row>
    <row r="9" spans="1:7" ht="15.75" customHeight="1">
      <c r="A9" s="54" t="s">
        <v>35</v>
      </c>
      <c r="B9" s="50">
        <v>66849.3</v>
      </c>
      <c r="C9" s="50">
        <v>12600</v>
      </c>
      <c r="D9" s="50">
        <v>0</v>
      </c>
      <c r="E9" s="50"/>
      <c r="F9" s="51">
        <v>70000</v>
      </c>
      <c r="G9" s="50">
        <f t="shared" si="0"/>
        <v>149449.29999999999</v>
      </c>
    </row>
    <row r="10" spans="1:7" ht="15.75" customHeight="1">
      <c r="A10" s="54" t="s">
        <v>36</v>
      </c>
      <c r="B10" s="50">
        <v>154953.75</v>
      </c>
      <c r="C10" s="50">
        <v>80993.850000000006</v>
      </c>
      <c r="D10" s="50">
        <v>147000</v>
      </c>
      <c r="E10" s="50"/>
      <c r="F10" s="51">
        <v>120000</v>
      </c>
      <c r="G10" s="50">
        <f t="shared" si="0"/>
        <v>502947.6</v>
      </c>
    </row>
    <row r="11" spans="1:7" ht="25.5" customHeight="1">
      <c r="A11" s="54" t="s">
        <v>37</v>
      </c>
      <c r="B11" s="50">
        <v>11578.35</v>
      </c>
      <c r="C11" s="50">
        <v>263226.59999999998</v>
      </c>
      <c r="D11" s="50">
        <v>0</v>
      </c>
      <c r="E11" s="50"/>
      <c r="F11" s="51">
        <v>680000</v>
      </c>
      <c r="G11" s="50">
        <f t="shared" si="0"/>
        <v>954804.95</v>
      </c>
    </row>
    <row r="12" spans="1:7" ht="27" customHeight="1">
      <c r="A12" s="54" t="s">
        <v>38</v>
      </c>
      <c r="B12" s="50">
        <v>141132.6</v>
      </c>
      <c r="C12" s="50">
        <v>21000</v>
      </c>
      <c r="D12" s="50">
        <v>5250</v>
      </c>
      <c r="E12" s="50"/>
      <c r="F12" s="51"/>
      <c r="G12" s="50">
        <f t="shared" si="0"/>
        <v>167382.6</v>
      </c>
    </row>
    <row r="13" spans="1:7" ht="25.5" customHeight="1">
      <c r="A13" s="54" t="s">
        <v>39</v>
      </c>
      <c r="B13" s="50">
        <v>23346.75</v>
      </c>
      <c r="C13" s="50">
        <v>13650</v>
      </c>
      <c r="D13" s="50">
        <v>0</v>
      </c>
      <c r="E13" s="50"/>
      <c r="F13" s="51"/>
      <c r="G13" s="50">
        <f t="shared" si="0"/>
        <v>36996.75</v>
      </c>
    </row>
    <row r="14" spans="1:7" ht="15" customHeight="1">
      <c r="A14" s="54" t="s">
        <v>40</v>
      </c>
      <c r="B14" s="50">
        <v>75250.350000000006</v>
      </c>
      <c r="C14" s="50">
        <v>15750</v>
      </c>
      <c r="D14" s="50">
        <v>0</v>
      </c>
      <c r="E14" s="50">
        <v>160000</v>
      </c>
      <c r="F14" s="51">
        <v>170000</v>
      </c>
      <c r="G14" s="50">
        <f t="shared" si="0"/>
        <v>421000.35</v>
      </c>
    </row>
    <row r="15" spans="1:7" ht="25.5" customHeight="1">
      <c r="A15" s="54" t="s">
        <v>41</v>
      </c>
      <c r="B15" s="50">
        <v>69300</v>
      </c>
      <c r="C15" s="50">
        <v>21000</v>
      </c>
      <c r="D15" s="50">
        <v>0</v>
      </c>
      <c r="E15" s="50"/>
      <c r="F15" s="51"/>
      <c r="G15" s="50">
        <f t="shared" si="0"/>
        <v>90300</v>
      </c>
    </row>
    <row r="16" spans="1:7" ht="25.5" customHeight="1">
      <c r="A16" s="55" t="s">
        <v>42</v>
      </c>
      <c r="B16" s="50">
        <v>50932.35</v>
      </c>
      <c r="C16" s="50">
        <v>63210</v>
      </c>
      <c r="D16" s="50">
        <v>0</v>
      </c>
      <c r="E16" s="50"/>
      <c r="F16" s="51">
        <v>3207021.49</v>
      </c>
      <c r="G16" s="50">
        <f t="shared" si="0"/>
        <v>3321163.8400000003</v>
      </c>
    </row>
    <row r="17" spans="1:7" ht="19.5" customHeight="1">
      <c r="A17" s="55" t="s">
        <v>43</v>
      </c>
      <c r="B17" s="50">
        <v>1252560.75</v>
      </c>
      <c r="C17" s="50">
        <v>456757.35</v>
      </c>
      <c r="D17" s="50">
        <v>42000</v>
      </c>
      <c r="E17" s="51"/>
      <c r="F17" s="51">
        <v>310000</v>
      </c>
      <c r="G17" s="50">
        <f t="shared" si="0"/>
        <v>2061318.1</v>
      </c>
    </row>
    <row r="18" spans="1:7" ht="15.75" customHeight="1">
      <c r="A18" s="55" t="s">
        <v>44</v>
      </c>
      <c r="B18" s="50">
        <v>83430.899999999994</v>
      </c>
      <c r="C18" s="50">
        <v>17850</v>
      </c>
      <c r="D18" s="50">
        <v>8400</v>
      </c>
      <c r="E18" s="50"/>
      <c r="F18" s="51"/>
      <c r="G18" s="50">
        <f t="shared" si="0"/>
        <v>109680.9</v>
      </c>
    </row>
    <row r="19" spans="1:7" ht="25.5" customHeight="1">
      <c r="A19" s="55" t="s">
        <v>45</v>
      </c>
      <c r="B19" s="50">
        <v>110014.8</v>
      </c>
      <c r="C19" s="50">
        <v>46725</v>
      </c>
      <c r="D19" s="50">
        <v>0</v>
      </c>
      <c r="E19" s="50">
        <v>116000</v>
      </c>
      <c r="F19" s="51">
        <v>80000</v>
      </c>
      <c r="G19" s="50">
        <f t="shared" si="0"/>
        <v>352739.8</v>
      </c>
    </row>
    <row r="20" spans="1:7">
      <c r="A20" s="55" t="s">
        <v>46</v>
      </c>
      <c r="B20" s="50">
        <v>5323337.25</v>
      </c>
      <c r="C20" s="50">
        <v>645187.19999999995</v>
      </c>
      <c r="D20" s="50">
        <v>59850</v>
      </c>
      <c r="E20" s="50">
        <v>54000</v>
      </c>
      <c r="F20" s="51">
        <v>210000</v>
      </c>
      <c r="G20" s="50">
        <f t="shared" si="0"/>
        <v>6292374.4500000002</v>
      </c>
    </row>
    <row r="21" spans="1:7" ht="15.75" thickBot="1">
      <c r="A21" s="49" t="s">
        <v>47</v>
      </c>
      <c r="B21" s="53">
        <f t="shared" ref="B21:G21" si="1">SUM(B5:B20)</f>
        <v>8030925</v>
      </c>
      <c r="C21" s="53">
        <f t="shared" si="1"/>
        <v>1795499.9999999998</v>
      </c>
      <c r="D21" s="53">
        <f t="shared" si="1"/>
        <v>262500</v>
      </c>
      <c r="E21" s="53">
        <f t="shared" si="1"/>
        <v>555000</v>
      </c>
      <c r="F21" s="53">
        <f t="shared" si="1"/>
        <v>4962021.49</v>
      </c>
      <c r="G21" s="53">
        <f t="shared" si="1"/>
        <v>15605946.490000002</v>
      </c>
    </row>
  </sheetData>
  <mergeCells count="2">
    <mergeCell ref="A3:A4"/>
    <mergeCell ref="B3:F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F14" sqref="F14"/>
    </sheetView>
  </sheetViews>
  <sheetFormatPr defaultRowHeight="15"/>
  <cols>
    <col min="1" max="1" width="19.85546875" customWidth="1"/>
    <col min="2" max="2" width="12.5703125" customWidth="1"/>
    <col min="3" max="3" width="11.28515625" customWidth="1"/>
    <col min="4" max="4" width="10.85546875" customWidth="1"/>
    <col min="5" max="5" width="13.140625" customWidth="1"/>
    <col min="6" max="7" width="12" customWidth="1"/>
    <col min="9" max="9" width="11.28515625" bestFit="1" customWidth="1"/>
  </cols>
  <sheetData>
    <row r="2" spans="1:7">
      <c r="A2" t="s">
        <v>55</v>
      </c>
    </row>
    <row r="3" spans="1:7" ht="15.75" customHeight="1">
      <c r="A3" s="141" t="s">
        <v>25</v>
      </c>
      <c r="B3" s="143">
        <v>2026</v>
      </c>
      <c r="C3" s="143"/>
      <c r="D3" s="143"/>
      <c r="E3" s="143"/>
      <c r="F3" s="143"/>
      <c r="G3" s="52"/>
    </row>
    <row r="4" spans="1:7" ht="26.25">
      <c r="A4" s="142"/>
      <c r="B4" s="52" t="s">
        <v>26</v>
      </c>
      <c r="C4" s="56" t="s">
        <v>27</v>
      </c>
      <c r="D4" s="56" t="s">
        <v>28</v>
      </c>
      <c r="E4" s="56" t="s">
        <v>29</v>
      </c>
      <c r="F4" s="52" t="s">
        <v>30</v>
      </c>
      <c r="G4" s="56" t="s">
        <v>31</v>
      </c>
    </row>
    <row r="5" spans="1:7" ht="15.75" customHeight="1">
      <c r="A5" s="54" t="s">
        <v>32</v>
      </c>
      <c r="B5" s="50">
        <v>150108.6825</v>
      </c>
      <c r="C5" s="50">
        <v>39690</v>
      </c>
      <c r="D5" s="50">
        <v>0</v>
      </c>
      <c r="E5" s="50">
        <v>233062.19</v>
      </c>
      <c r="F5" s="51"/>
      <c r="G5" s="50">
        <f>B5+C5+D5+E5+F5</f>
        <v>422860.8725</v>
      </c>
    </row>
    <row r="6" spans="1:7" ht="25.5" customHeight="1">
      <c r="A6" s="54" t="s">
        <v>33</v>
      </c>
      <c r="B6" s="50">
        <v>272332.935</v>
      </c>
      <c r="C6" s="50">
        <v>5512.5</v>
      </c>
      <c r="D6" s="50">
        <v>0</v>
      </c>
      <c r="E6" s="50">
        <v>0</v>
      </c>
      <c r="F6" s="51"/>
      <c r="G6" s="50">
        <f t="shared" ref="G6:G20" si="0">B6+C6+D6+E6+F6</f>
        <v>277845.435</v>
      </c>
    </row>
    <row r="7" spans="1:7" ht="25.5" customHeight="1">
      <c r="A7" s="54" t="s">
        <v>34</v>
      </c>
      <c r="B7" s="50">
        <v>272601.94500000001</v>
      </c>
      <c r="C7" s="50">
        <v>93712.5</v>
      </c>
      <c r="D7" s="50">
        <v>0</v>
      </c>
      <c r="E7" s="50">
        <v>0</v>
      </c>
      <c r="F7" s="51">
        <v>110000</v>
      </c>
      <c r="G7" s="50">
        <f t="shared" si="0"/>
        <v>476314.44500000001</v>
      </c>
    </row>
    <row r="8" spans="1:7" ht="19.5" customHeight="1">
      <c r="A8" s="54" t="s">
        <v>48</v>
      </c>
      <c r="B8" s="50">
        <v>6606.18</v>
      </c>
      <c r="C8" s="50">
        <v>5512.5</v>
      </c>
      <c r="D8" s="50">
        <v>0</v>
      </c>
      <c r="E8" s="50">
        <v>0</v>
      </c>
      <c r="F8" s="51"/>
      <c r="G8" s="50">
        <f t="shared" si="0"/>
        <v>12118.68</v>
      </c>
    </row>
    <row r="9" spans="1:7" ht="15.75" customHeight="1">
      <c r="A9" s="54" t="s">
        <v>35</v>
      </c>
      <c r="B9" s="50">
        <v>70191.764999999999</v>
      </c>
      <c r="C9" s="50">
        <v>13230</v>
      </c>
      <c r="D9" s="50">
        <v>0</v>
      </c>
      <c r="E9" s="50">
        <v>0</v>
      </c>
      <c r="F9" s="51">
        <v>30000</v>
      </c>
      <c r="G9" s="50">
        <f t="shared" si="0"/>
        <v>113421.765</v>
      </c>
    </row>
    <row r="10" spans="1:7" ht="15.75" customHeight="1">
      <c r="A10" s="54" t="s">
        <v>36</v>
      </c>
      <c r="B10" s="50">
        <v>162701.4375</v>
      </c>
      <c r="C10" s="50">
        <v>85043.54250000001</v>
      </c>
      <c r="D10" s="50">
        <v>154350</v>
      </c>
      <c r="E10" s="50">
        <v>0</v>
      </c>
      <c r="F10" s="51">
        <v>250000</v>
      </c>
      <c r="G10" s="50">
        <f t="shared" si="0"/>
        <v>652094.98</v>
      </c>
    </row>
    <row r="11" spans="1:7" ht="25.5" customHeight="1">
      <c r="A11" s="54" t="s">
        <v>37</v>
      </c>
      <c r="B11" s="50">
        <v>12157.2675</v>
      </c>
      <c r="C11" s="50">
        <v>276387.93</v>
      </c>
      <c r="D11" s="50">
        <v>0</v>
      </c>
      <c r="E11" s="50">
        <v>0</v>
      </c>
      <c r="F11" s="51">
        <v>750000</v>
      </c>
      <c r="G11" s="50">
        <f t="shared" si="0"/>
        <v>1038545.1975</v>
      </c>
    </row>
    <row r="12" spans="1:7" ht="27" customHeight="1">
      <c r="A12" s="54" t="s">
        <v>38</v>
      </c>
      <c r="B12" s="50">
        <v>148189.23000000001</v>
      </c>
      <c r="C12" s="50">
        <v>22050</v>
      </c>
      <c r="D12" s="50">
        <v>5512.5</v>
      </c>
      <c r="E12" s="50">
        <v>0</v>
      </c>
      <c r="F12" s="51"/>
      <c r="G12" s="50">
        <f t="shared" si="0"/>
        <v>175751.73</v>
      </c>
    </row>
    <row r="13" spans="1:7" ht="25.5" customHeight="1">
      <c r="A13" s="54" t="s">
        <v>39</v>
      </c>
      <c r="B13" s="50">
        <v>24514.087500000001</v>
      </c>
      <c r="C13" s="50">
        <v>14332.5</v>
      </c>
      <c r="D13" s="50">
        <v>0</v>
      </c>
      <c r="E13" s="50">
        <v>0</v>
      </c>
      <c r="F13" s="51"/>
      <c r="G13" s="50">
        <f t="shared" si="0"/>
        <v>38846.587500000001</v>
      </c>
    </row>
    <row r="14" spans="1:7" ht="15" customHeight="1">
      <c r="A14" s="54" t="s">
        <v>40</v>
      </c>
      <c r="B14" s="50">
        <v>79012.867500000008</v>
      </c>
      <c r="C14" s="50">
        <v>16537.5</v>
      </c>
      <c r="D14" s="50">
        <v>0</v>
      </c>
      <c r="E14" s="50">
        <v>168000</v>
      </c>
      <c r="F14" s="51">
        <v>210000</v>
      </c>
      <c r="G14" s="50">
        <f t="shared" si="0"/>
        <v>473550.36749999999</v>
      </c>
    </row>
    <row r="15" spans="1:7" ht="25.5" customHeight="1">
      <c r="A15" s="54" t="s">
        <v>41</v>
      </c>
      <c r="B15" s="50">
        <v>72765</v>
      </c>
      <c r="C15" s="50">
        <v>22050</v>
      </c>
      <c r="D15" s="50">
        <v>0</v>
      </c>
      <c r="E15" s="50">
        <v>0</v>
      </c>
      <c r="F15" s="51"/>
      <c r="G15" s="50">
        <f t="shared" si="0"/>
        <v>94815</v>
      </c>
    </row>
    <row r="16" spans="1:7" ht="25.5" customHeight="1">
      <c r="A16" s="55" t="s">
        <v>42</v>
      </c>
      <c r="B16" s="50">
        <v>53478.967499999999</v>
      </c>
      <c r="C16" s="50">
        <v>66370.5</v>
      </c>
      <c r="D16" s="50">
        <v>0</v>
      </c>
      <c r="E16" s="50">
        <v>0</v>
      </c>
      <c r="F16" s="51">
        <v>3270122.56</v>
      </c>
      <c r="G16" s="50">
        <f t="shared" si="0"/>
        <v>3389972.0274999999</v>
      </c>
    </row>
    <row r="17" spans="1:9" ht="19.5" customHeight="1">
      <c r="A17" s="55" t="s">
        <v>43</v>
      </c>
      <c r="B17" s="50">
        <v>1315188.7875000001</v>
      </c>
      <c r="C17" s="50">
        <v>479595.21749999997</v>
      </c>
      <c r="D17" s="50">
        <v>44100</v>
      </c>
      <c r="E17" s="51">
        <v>0</v>
      </c>
      <c r="F17" s="51">
        <v>280000</v>
      </c>
      <c r="G17" s="50">
        <f t="shared" si="0"/>
        <v>2118884.0049999999</v>
      </c>
    </row>
    <row r="18" spans="1:9" ht="15.75" customHeight="1">
      <c r="A18" s="55" t="s">
        <v>44</v>
      </c>
      <c r="B18" s="50">
        <v>87602.444999999992</v>
      </c>
      <c r="C18" s="50">
        <v>18742.5</v>
      </c>
      <c r="D18" s="50">
        <v>8820</v>
      </c>
      <c r="E18" s="50">
        <v>0</v>
      </c>
      <c r="F18" s="51"/>
      <c r="G18" s="50">
        <f t="shared" si="0"/>
        <v>115164.94499999999</v>
      </c>
    </row>
    <row r="19" spans="1:9" ht="25.5" customHeight="1">
      <c r="A19" s="55" t="s">
        <v>45</v>
      </c>
      <c r="B19" s="50">
        <v>115515.54000000001</v>
      </c>
      <c r="C19" s="50">
        <v>49061.25</v>
      </c>
      <c r="D19" s="50">
        <v>0</v>
      </c>
      <c r="E19" s="50">
        <v>111800</v>
      </c>
      <c r="F19" s="51">
        <v>90000</v>
      </c>
      <c r="G19" s="50">
        <f t="shared" si="0"/>
        <v>366376.79000000004</v>
      </c>
    </row>
    <row r="20" spans="1:9" ht="27" customHeight="1">
      <c r="A20" s="55" t="s">
        <v>46</v>
      </c>
      <c r="B20" s="50">
        <v>5589504.1124999998</v>
      </c>
      <c r="C20" s="50">
        <v>677446.55999999994</v>
      </c>
      <c r="D20" s="50">
        <v>62842.5</v>
      </c>
      <c r="E20" s="50">
        <v>56700</v>
      </c>
      <c r="F20" s="51">
        <v>210000</v>
      </c>
      <c r="G20" s="50">
        <f t="shared" si="0"/>
        <v>6596493.1724999994</v>
      </c>
    </row>
    <row r="21" spans="1:9" ht="15.75" thickBot="1">
      <c r="A21" s="49" t="s">
        <v>47</v>
      </c>
      <c r="B21" s="53">
        <f t="shared" ref="B21:G21" si="1">SUM(B5:B20)</f>
        <v>8432471.25</v>
      </c>
      <c r="C21" s="53">
        <f t="shared" si="1"/>
        <v>1885275</v>
      </c>
      <c r="D21" s="53">
        <f t="shared" si="1"/>
        <v>275625</v>
      </c>
      <c r="E21" s="53">
        <f t="shared" si="1"/>
        <v>569562.18999999994</v>
      </c>
      <c r="F21" s="53">
        <f t="shared" si="1"/>
        <v>5200122.5600000005</v>
      </c>
      <c r="G21" s="53">
        <f t="shared" si="1"/>
        <v>16363056</v>
      </c>
      <c r="I21" s="7"/>
    </row>
  </sheetData>
  <mergeCells count="2">
    <mergeCell ref="A3:A4"/>
    <mergeCell ref="B3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3"/>
  <sheetViews>
    <sheetView topLeftCell="A43" zoomScaleNormal="100" workbookViewId="0">
      <selection activeCell="G46" sqref="G46"/>
    </sheetView>
  </sheetViews>
  <sheetFormatPr defaultRowHeight="15"/>
  <cols>
    <col min="1" max="1" width="2.7109375" customWidth="1"/>
    <col min="2" max="2" width="60.85546875" customWidth="1"/>
    <col min="3" max="3" width="11.7109375" customWidth="1"/>
    <col min="4" max="4" width="12.85546875" customWidth="1"/>
    <col min="5" max="5" width="11.28515625" customWidth="1"/>
  </cols>
  <sheetData>
    <row r="1" spans="1:5">
      <c r="A1" s="144" t="s">
        <v>56</v>
      </c>
      <c r="B1" s="145"/>
      <c r="C1" s="58"/>
      <c r="D1" s="59"/>
      <c r="E1" s="59"/>
    </row>
    <row r="2" spans="1:5">
      <c r="A2" s="60"/>
      <c r="B2" s="58"/>
      <c r="C2" s="61" t="s">
        <v>57</v>
      </c>
      <c r="D2" s="62">
        <v>10</v>
      </c>
      <c r="E2" s="62" t="s">
        <v>58</v>
      </c>
    </row>
    <row r="3" spans="1:5">
      <c r="A3" s="63">
        <v>1</v>
      </c>
      <c r="B3" s="64" t="s">
        <v>59</v>
      </c>
      <c r="C3" s="65" t="s">
        <v>60</v>
      </c>
      <c r="D3" s="66" t="s">
        <v>61</v>
      </c>
      <c r="E3" s="66"/>
    </row>
    <row r="4" spans="1:5">
      <c r="A4" s="63">
        <v>2</v>
      </c>
      <c r="B4" s="64" t="s">
        <v>62</v>
      </c>
      <c r="C4" s="65">
        <v>250000</v>
      </c>
      <c r="D4" s="66">
        <v>200000</v>
      </c>
      <c r="E4" s="66">
        <v>50000</v>
      </c>
    </row>
    <row r="5" spans="1:5">
      <c r="A5" s="63">
        <v>3</v>
      </c>
      <c r="B5" s="64" t="s">
        <v>63</v>
      </c>
      <c r="C5" s="65">
        <v>10000</v>
      </c>
      <c r="D5" s="66">
        <v>0</v>
      </c>
      <c r="E5" s="66">
        <v>10000</v>
      </c>
    </row>
    <row r="6" spans="1:5">
      <c r="A6" s="63">
        <v>4</v>
      </c>
      <c r="B6" s="64" t="s">
        <v>64</v>
      </c>
      <c r="C6" s="65">
        <v>60000</v>
      </c>
      <c r="D6" s="66">
        <v>30000</v>
      </c>
      <c r="E6" s="66">
        <v>30000</v>
      </c>
    </row>
    <row r="7" spans="1:5">
      <c r="A7" s="63">
        <v>5</v>
      </c>
      <c r="B7" s="64" t="s">
        <v>65</v>
      </c>
      <c r="C7" s="65">
        <v>150000</v>
      </c>
      <c r="D7" s="66">
        <v>100000</v>
      </c>
      <c r="E7" s="66">
        <v>50000</v>
      </c>
    </row>
    <row r="8" spans="1:5">
      <c r="A8" s="63">
        <v>6</v>
      </c>
      <c r="B8" s="64" t="s">
        <v>66</v>
      </c>
      <c r="C8" s="65">
        <v>300000</v>
      </c>
      <c r="D8" s="66">
        <v>200000</v>
      </c>
      <c r="E8" s="66">
        <v>100000</v>
      </c>
    </row>
    <row r="9" spans="1:5">
      <c r="A9" s="63">
        <v>7</v>
      </c>
      <c r="B9" s="64" t="s">
        <v>67</v>
      </c>
      <c r="C9" s="65">
        <v>65000</v>
      </c>
      <c r="D9" s="66">
        <v>35000</v>
      </c>
      <c r="E9" s="66">
        <v>30000</v>
      </c>
    </row>
    <row r="10" spans="1:5">
      <c r="A10" s="63">
        <v>8</v>
      </c>
      <c r="B10" s="64" t="s">
        <v>68</v>
      </c>
      <c r="C10" s="65">
        <v>120000</v>
      </c>
      <c r="D10" s="66">
        <v>70000</v>
      </c>
      <c r="E10" s="66">
        <v>50000</v>
      </c>
    </row>
    <row r="11" spans="1:5">
      <c r="A11" s="63">
        <v>9</v>
      </c>
      <c r="B11" s="64" t="s">
        <v>69</v>
      </c>
      <c r="C11" s="65">
        <v>100000</v>
      </c>
      <c r="D11" s="66">
        <v>70000</v>
      </c>
      <c r="E11" s="66">
        <v>30000</v>
      </c>
    </row>
    <row r="12" spans="1:5">
      <c r="A12" s="63">
        <v>10</v>
      </c>
      <c r="B12" s="64" t="s">
        <v>70</v>
      </c>
      <c r="C12" s="65">
        <v>50000</v>
      </c>
      <c r="D12" s="66">
        <v>30000</v>
      </c>
      <c r="E12" s="66">
        <v>20000</v>
      </c>
    </row>
    <row r="13" spans="1:5">
      <c r="A13" s="63">
        <v>11</v>
      </c>
      <c r="B13" s="64" t="s">
        <v>71</v>
      </c>
      <c r="C13" s="65">
        <v>150000</v>
      </c>
      <c r="D13" s="66">
        <v>120000</v>
      </c>
      <c r="E13" s="66">
        <v>30000</v>
      </c>
    </row>
    <row r="14" spans="1:5">
      <c r="A14" s="63">
        <v>12</v>
      </c>
      <c r="B14" s="64" t="s">
        <v>72</v>
      </c>
      <c r="C14" s="65">
        <v>100000</v>
      </c>
      <c r="D14" s="66">
        <v>80000</v>
      </c>
      <c r="E14" s="66">
        <v>20000</v>
      </c>
    </row>
    <row r="15" spans="1:5">
      <c r="A15" s="63">
        <v>13</v>
      </c>
      <c r="B15" s="64" t="s">
        <v>73</v>
      </c>
      <c r="C15" s="65">
        <v>45000</v>
      </c>
      <c r="D15" s="66">
        <v>25000</v>
      </c>
      <c r="E15" s="66">
        <v>20000</v>
      </c>
    </row>
    <row r="16" spans="1:5">
      <c r="A16" s="63">
        <v>14</v>
      </c>
      <c r="B16" s="64" t="s">
        <v>74</v>
      </c>
      <c r="C16" s="65">
        <v>150000</v>
      </c>
      <c r="D16" s="66">
        <v>100000</v>
      </c>
      <c r="E16" s="66">
        <v>50000</v>
      </c>
    </row>
    <row r="17" spans="1:5">
      <c r="A17" s="63">
        <v>15</v>
      </c>
      <c r="B17" s="64" t="s">
        <v>75</v>
      </c>
      <c r="C17" s="65">
        <v>65000</v>
      </c>
      <c r="D17" s="66">
        <v>50000</v>
      </c>
      <c r="E17" s="66">
        <v>15000</v>
      </c>
    </row>
    <row r="18" spans="1:5">
      <c r="A18" s="63">
        <v>16</v>
      </c>
      <c r="B18" s="64" t="s">
        <v>76</v>
      </c>
      <c r="C18" s="65">
        <v>80000</v>
      </c>
      <c r="D18" s="66">
        <v>60000</v>
      </c>
      <c r="E18" s="66">
        <v>20000</v>
      </c>
    </row>
    <row r="19" spans="1:5">
      <c r="A19" s="63">
        <v>17</v>
      </c>
      <c r="B19" s="64" t="s">
        <v>77</v>
      </c>
      <c r="C19" s="65">
        <v>100000</v>
      </c>
      <c r="D19" s="66">
        <v>80000</v>
      </c>
      <c r="E19" s="66">
        <v>20000</v>
      </c>
    </row>
    <row r="20" spans="1:5">
      <c r="A20" s="63">
        <v>18</v>
      </c>
      <c r="B20" s="64" t="s">
        <v>78</v>
      </c>
      <c r="C20" s="65">
        <v>15000</v>
      </c>
      <c r="D20" s="66">
        <v>15000</v>
      </c>
      <c r="E20" s="66">
        <v>0</v>
      </c>
    </row>
    <row r="21" spans="1:5">
      <c r="A21" s="63">
        <v>19</v>
      </c>
      <c r="B21" s="64" t="s">
        <v>79</v>
      </c>
      <c r="C21" s="65">
        <v>40000</v>
      </c>
      <c r="D21" s="66">
        <v>40000</v>
      </c>
      <c r="E21" s="66">
        <v>0</v>
      </c>
    </row>
    <row r="22" spans="1:5">
      <c r="A22" s="63">
        <v>20</v>
      </c>
      <c r="B22" s="64" t="s">
        <v>80</v>
      </c>
      <c r="C22" s="67">
        <v>20000</v>
      </c>
      <c r="D22" s="68"/>
      <c r="E22" s="66">
        <v>20000</v>
      </c>
    </row>
    <row r="23" spans="1:5">
      <c r="A23" s="63">
        <v>21</v>
      </c>
      <c r="B23" s="64" t="s">
        <v>81</v>
      </c>
      <c r="C23" s="67">
        <f>550218-25000</f>
        <v>525218</v>
      </c>
      <c r="D23" s="68">
        <f>400218-25000</f>
        <v>375218</v>
      </c>
      <c r="E23" s="66">
        <v>150000</v>
      </c>
    </row>
    <row r="24" spans="1:5">
      <c r="A24" s="63">
        <v>22</v>
      </c>
      <c r="B24" s="64" t="s">
        <v>82</v>
      </c>
      <c r="C24" s="67">
        <v>120000</v>
      </c>
      <c r="D24" s="68">
        <v>80000</v>
      </c>
      <c r="E24" s="66">
        <v>40000</v>
      </c>
    </row>
    <row r="25" spans="1:5">
      <c r="A25" s="63">
        <v>23</v>
      </c>
      <c r="B25" s="64" t="s">
        <v>83</v>
      </c>
      <c r="C25" s="67">
        <v>70000</v>
      </c>
      <c r="D25" s="68">
        <v>70000</v>
      </c>
      <c r="E25" s="66">
        <v>0</v>
      </c>
    </row>
    <row r="26" spans="1:5">
      <c r="A26" s="63">
        <v>24</v>
      </c>
      <c r="B26" s="64" t="s">
        <v>84</v>
      </c>
      <c r="C26" s="67">
        <v>80000</v>
      </c>
      <c r="D26" s="68">
        <v>80000</v>
      </c>
      <c r="E26" s="66"/>
    </row>
    <row r="27" spans="1:5">
      <c r="A27" s="63">
        <v>25</v>
      </c>
      <c r="B27" s="64" t="s">
        <v>85</v>
      </c>
      <c r="C27" s="65">
        <v>300000</v>
      </c>
      <c r="D27" s="66">
        <v>250000</v>
      </c>
      <c r="E27" s="66">
        <v>50000</v>
      </c>
    </row>
    <row r="28" spans="1:5">
      <c r="A28" s="63">
        <v>26</v>
      </c>
      <c r="B28" s="64" t="s">
        <v>86</v>
      </c>
      <c r="C28" s="65">
        <v>90000</v>
      </c>
      <c r="D28" s="66">
        <v>40000</v>
      </c>
      <c r="E28" s="66">
        <v>50000</v>
      </c>
    </row>
    <row r="29" spans="1:5">
      <c r="A29" s="63">
        <v>27</v>
      </c>
      <c r="B29" s="64" t="s">
        <v>87</v>
      </c>
      <c r="C29" s="65">
        <v>50000</v>
      </c>
      <c r="D29" s="66">
        <v>50000</v>
      </c>
      <c r="E29" s="66"/>
    </row>
    <row r="30" spans="1:5">
      <c r="A30" s="63">
        <v>28</v>
      </c>
      <c r="B30" s="64" t="s">
        <v>88</v>
      </c>
      <c r="C30" s="65">
        <v>20000</v>
      </c>
      <c r="D30" s="66">
        <v>20000</v>
      </c>
      <c r="E30" s="66"/>
    </row>
    <row r="31" spans="1:5">
      <c r="A31" s="63">
        <v>29</v>
      </c>
      <c r="B31" s="64" t="s">
        <v>89</v>
      </c>
      <c r="C31" s="65">
        <v>55000</v>
      </c>
      <c r="D31" s="66">
        <v>35000</v>
      </c>
      <c r="E31" s="66">
        <v>20000</v>
      </c>
    </row>
    <row r="32" spans="1:5">
      <c r="A32" s="63">
        <v>30</v>
      </c>
      <c r="B32" s="64" t="s">
        <v>90</v>
      </c>
      <c r="C32" s="65">
        <v>45000</v>
      </c>
      <c r="D32" s="66">
        <v>45000</v>
      </c>
      <c r="E32" s="66">
        <v>0</v>
      </c>
    </row>
    <row r="33" spans="1:5">
      <c r="A33" s="63">
        <v>31</v>
      </c>
      <c r="B33" s="64" t="s">
        <v>91</v>
      </c>
      <c r="C33" s="65" t="s">
        <v>92</v>
      </c>
      <c r="D33" s="66" t="s">
        <v>93</v>
      </c>
      <c r="E33" s="66"/>
    </row>
    <row r="34" spans="1:5">
      <c r="A34" s="63">
        <v>32</v>
      </c>
      <c r="B34" s="64" t="s">
        <v>94</v>
      </c>
      <c r="C34" s="65">
        <v>100000</v>
      </c>
      <c r="D34" s="66">
        <v>70000</v>
      </c>
      <c r="E34" s="66">
        <v>30000</v>
      </c>
    </row>
    <row r="35" spans="1:5">
      <c r="A35" s="69"/>
      <c r="B35" s="70" t="s">
        <v>95</v>
      </c>
      <c r="C35" s="71">
        <f>SUM(C4:C34)</f>
        <v>3325218</v>
      </c>
      <c r="D35" s="72">
        <f>SUM(D4:D34)</f>
        <v>2420218</v>
      </c>
      <c r="E35" s="72">
        <f>SUM(E3:E34)</f>
        <v>905000</v>
      </c>
    </row>
    <row r="36" spans="1:5">
      <c r="A36" s="63">
        <v>33</v>
      </c>
      <c r="B36" s="64" t="s">
        <v>96</v>
      </c>
      <c r="C36" s="65">
        <v>150000</v>
      </c>
      <c r="D36" s="68">
        <v>100000</v>
      </c>
      <c r="E36" s="68">
        <v>50000</v>
      </c>
    </row>
    <row r="37" spans="1:5">
      <c r="A37" s="63">
        <v>34</v>
      </c>
      <c r="B37" s="64" t="s">
        <v>97</v>
      </c>
      <c r="C37" s="65">
        <v>20000</v>
      </c>
      <c r="D37" s="68"/>
      <c r="E37" s="68">
        <v>20000</v>
      </c>
    </row>
    <row r="38" spans="1:5">
      <c r="A38" s="63">
        <v>35</v>
      </c>
      <c r="B38" s="64" t="s">
        <v>98</v>
      </c>
      <c r="C38" s="65">
        <v>0</v>
      </c>
      <c r="D38" s="68"/>
      <c r="E38" s="68"/>
    </row>
    <row r="39" spans="1:5">
      <c r="A39" s="63">
        <v>36</v>
      </c>
      <c r="B39" s="64" t="s">
        <v>99</v>
      </c>
      <c r="C39" s="65">
        <v>0</v>
      </c>
      <c r="D39" s="68"/>
      <c r="E39" s="68"/>
    </row>
    <row r="40" spans="1:5">
      <c r="A40" s="73"/>
      <c r="B40" s="70" t="s">
        <v>100</v>
      </c>
      <c r="C40" s="71">
        <f>SUM(C36:C39)</f>
        <v>170000</v>
      </c>
      <c r="D40" s="72">
        <f>SUM(D36:D39)</f>
        <v>100000</v>
      </c>
      <c r="E40" s="72">
        <f>SUM(E36:E39)</f>
        <v>70000</v>
      </c>
    </row>
    <row r="41" spans="1:5">
      <c r="A41" s="63">
        <v>37</v>
      </c>
      <c r="B41" s="64" t="s">
        <v>101</v>
      </c>
      <c r="C41" s="64" t="s">
        <v>102</v>
      </c>
      <c r="D41" s="68"/>
      <c r="E41" s="68"/>
    </row>
    <row r="42" spans="1:5">
      <c r="A42" s="63">
        <v>38</v>
      </c>
      <c r="B42" s="64" t="s">
        <v>103</v>
      </c>
      <c r="C42" s="65">
        <v>90000</v>
      </c>
      <c r="D42" s="68">
        <v>70000</v>
      </c>
      <c r="E42" s="59">
        <v>20000</v>
      </c>
    </row>
    <row r="43" spans="1:5">
      <c r="A43" s="63">
        <v>39</v>
      </c>
      <c r="B43" s="64" t="s">
        <v>104</v>
      </c>
      <c r="C43" s="65">
        <v>70000</v>
      </c>
      <c r="D43" s="68">
        <v>40000</v>
      </c>
      <c r="E43" s="68">
        <v>30000</v>
      </c>
    </row>
    <row r="44" spans="1:5">
      <c r="A44" s="63">
        <v>40</v>
      </c>
      <c r="B44" s="64" t="s">
        <v>105</v>
      </c>
      <c r="C44" s="65">
        <v>165000</v>
      </c>
      <c r="D44" s="68">
        <v>120000</v>
      </c>
      <c r="E44" s="68">
        <v>45000</v>
      </c>
    </row>
    <row r="45" spans="1:5">
      <c r="A45" s="63">
        <v>41</v>
      </c>
      <c r="B45" s="64" t="s">
        <v>106</v>
      </c>
      <c r="C45" s="64" t="s">
        <v>102</v>
      </c>
      <c r="D45" s="68"/>
      <c r="E45" s="68"/>
    </row>
    <row r="46" spans="1:5">
      <c r="A46" s="63">
        <v>42</v>
      </c>
      <c r="B46" s="64" t="s">
        <v>107</v>
      </c>
      <c r="C46" s="64" t="s">
        <v>102</v>
      </c>
      <c r="D46" s="68"/>
      <c r="E46" s="68"/>
    </row>
    <row r="47" spans="1:5">
      <c r="A47" s="63">
        <v>43</v>
      </c>
      <c r="B47" s="64" t="s">
        <v>108</v>
      </c>
      <c r="C47" s="65">
        <v>100000</v>
      </c>
      <c r="D47" s="68">
        <v>70000</v>
      </c>
      <c r="E47" s="68">
        <v>30000</v>
      </c>
    </row>
    <row r="48" spans="1:5">
      <c r="A48" s="63">
        <v>44</v>
      </c>
      <c r="B48" s="64" t="s">
        <v>109</v>
      </c>
      <c r="C48" s="64" t="s">
        <v>102</v>
      </c>
      <c r="D48" s="68"/>
      <c r="E48" s="68"/>
    </row>
    <row r="49" spans="1:5">
      <c r="A49" s="63">
        <v>45</v>
      </c>
      <c r="B49" s="74" t="s">
        <v>110</v>
      </c>
      <c r="C49" s="67">
        <v>30000</v>
      </c>
      <c r="D49" s="68">
        <v>20000</v>
      </c>
      <c r="E49" s="68">
        <v>10000</v>
      </c>
    </row>
    <row r="50" spans="1:5">
      <c r="A50" s="63">
        <v>46</v>
      </c>
      <c r="B50" s="74" t="s">
        <v>111</v>
      </c>
      <c r="C50" s="64" t="s">
        <v>102</v>
      </c>
      <c r="D50" s="68"/>
      <c r="E50" s="68"/>
    </row>
    <row r="51" spans="1:5">
      <c r="A51" s="69"/>
      <c r="B51" s="70" t="s">
        <v>112</v>
      </c>
      <c r="C51" s="71">
        <f>C42+C43+C44+C47+C49</f>
        <v>455000</v>
      </c>
      <c r="D51" s="71">
        <f t="shared" ref="D51:E51" si="0">D42+D43+D44+D47+D49</f>
        <v>320000</v>
      </c>
      <c r="E51" s="71">
        <f t="shared" si="0"/>
        <v>135000</v>
      </c>
    </row>
    <row r="52" spans="1:5">
      <c r="A52" s="63">
        <v>47</v>
      </c>
      <c r="B52" s="64" t="s">
        <v>113</v>
      </c>
      <c r="C52" s="65">
        <v>40000</v>
      </c>
      <c r="D52" s="68">
        <v>30000</v>
      </c>
      <c r="E52" s="68">
        <v>10000</v>
      </c>
    </row>
    <row r="53" spans="1:5">
      <c r="A53" s="63">
        <v>48</v>
      </c>
      <c r="B53" s="64" t="s">
        <v>114</v>
      </c>
      <c r="C53" s="65">
        <v>150000</v>
      </c>
      <c r="D53" s="68">
        <v>150000</v>
      </c>
      <c r="E53" s="68"/>
    </row>
    <row r="54" spans="1:5">
      <c r="A54" s="63">
        <v>49</v>
      </c>
      <c r="B54" s="64" t="s">
        <v>115</v>
      </c>
      <c r="C54" s="65">
        <v>35000</v>
      </c>
      <c r="D54" s="68">
        <v>20000</v>
      </c>
      <c r="E54" s="68">
        <v>15000</v>
      </c>
    </row>
    <row r="55" spans="1:5">
      <c r="A55" s="69"/>
      <c r="B55" s="70" t="s">
        <v>116</v>
      </c>
      <c r="C55" s="71">
        <f>SUM(C52:C54)</f>
        <v>225000</v>
      </c>
      <c r="D55" s="72">
        <f>SUM(D52:D54)</f>
        <v>200000</v>
      </c>
      <c r="E55" s="72">
        <f>SUM(E52:E54)</f>
        <v>25000</v>
      </c>
    </row>
    <row r="56" spans="1:5">
      <c r="A56" s="63">
        <v>50</v>
      </c>
      <c r="B56" s="64" t="s">
        <v>117</v>
      </c>
      <c r="C56" s="65">
        <v>35000</v>
      </c>
      <c r="D56" s="68">
        <v>25000</v>
      </c>
      <c r="E56" s="68">
        <v>10000</v>
      </c>
    </row>
    <row r="57" spans="1:5">
      <c r="A57" s="63">
        <v>51</v>
      </c>
      <c r="B57" s="64" t="s">
        <v>118</v>
      </c>
      <c r="C57" s="65">
        <v>10000</v>
      </c>
      <c r="D57" s="68"/>
      <c r="E57" s="68">
        <v>10000</v>
      </c>
    </row>
    <row r="58" spans="1:5">
      <c r="A58" s="69"/>
      <c r="B58" s="70" t="s">
        <v>119</v>
      </c>
      <c r="C58" s="71">
        <f>SUM(C56:C57)</f>
        <v>45000</v>
      </c>
      <c r="D58" s="71">
        <f t="shared" ref="D58:E58" si="1">SUM(D56:D57)</f>
        <v>25000</v>
      </c>
      <c r="E58" s="71">
        <f t="shared" si="1"/>
        <v>20000</v>
      </c>
    </row>
    <row r="59" spans="1:5">
      <c r="A59" s="63">
        <v>52</v>
      </c>
      <c r="B59" s="64" t="s">
        <v>120</v>
      </c>
      <c r="C59" s="65">
        <v>30000</v>
      </c>
      <c r="D59" s="68">
        <v>30000</v>
      </c>
      <c r="E59" s="68">
        <v>0</v>
      </c>
    </row>
    <row r="60" spans="1:5">
      <c r="A60" s="63">
        <v>53</v>
      </c>
      <c r="B60" s="64" t="s">
        <v>121</v>
      </c>
      <c r="C60" s="65">
        <v>35000</v>
      </c>
      <c r="D60" s="68">
        <v>20000</v>
      </c>
      <c r="E60" s="68">
        <v>15000</v>
      </c>
    </row>
    <row r="61" spans="1:5">
      <c r="A61" s="63">
        <v>54</v>
      </c>
      <c r="B61" s="64" t="s">
        <v>122</v>
      </c>
      <c r="C61" s="64" t="s">
        <v>102</v>
      </c>
      <c r="D61" s="68"/>
      <c r="E61" s="68"/>
    </row>
    <row r="62" spans="1:5">
      <c r="A62" s="63">
        <v>55</v>
      </c>
      <c r="B62" s="64" t="s">
        <v>123</v>
      </c>
      <c r="C62" s="64" t="s">
        <v>102</v>
      </c>
      <c r="D62" s="68"/>
      <c r="E62" s="68"/>
    </row>
    <row r="63" spans="1:5">
      <c r="A63" s="69"/>
      <c r="B63" s="70" t="s">
        <v>124</v>
      </c>
      <c r="C63" s="71">
        <f>C59+C60</f>
        <v>65000</v>
      </c>
      <c r="D63" s="71">
        <f t="shared" ref="D63:E63" si="2">D59+D60</f>
        <v>50000</v>
      </c>
      <c r="E63" s="71">
        <f t="shared" si="2"/>
        <v>15000</v>
      </c>
    </row>
    <row r="64" spans="1:5">
      <c r="A64" s="63">
        <v>56</v>
      </c>
      <c r="B64" s="64" t="s">
        <v>125</v>
      </c>
      <c r="C64" s="65">
        <v>55000</v>
      </c>
      <c r="D64" s="68">
        <v>30000</v>
      </c>
      <c r="E64" s="68">
        <v>25000</v>
      </c>
    </row>
    <row r="65" spans="1:5">
      <c r="A65" s="69"/>
      <c r="B65" s="70" t="s">
        <v>126</v>
      </c>
      <c r="C65" s="71">
        <f>SUM(C64:C64)</f>
        <v>55000</v>
      </c>
      <c r="D65" s="72">
        <f>SUM(D64:D64)</f>
        <v>30000</v>
      </c>
      <c r="E65" s="72">
        <f>SUM(E64:E64)</f>
        <v>25000</v>
      </c>
    </row>
    <row r="66" spans="1:5" ht="14.25" customHeight="1">
      <c r="A66" s="63">
        <v>56</v>
      </c>
      <c r="B66" s="75" t="s">
        <v>127</v>
      </c>
      <c r="C66" s="65"/>
      <c r="D66" s="68"/>
      <c r="E66" s="68"/>
    </row>
    <row r="67" spans="1:5" ht="12.75" customHeight="1">
      <c r="A67" s="63">
        <v>57</v>
      </c>
      <c r="B67" s="76" t="s">
        <v>128</v>
      </c>
      <c r="C67" s="67">
        <v>100000</v>
      </c>
      <c r="D67" s="68"/>
      <c r="E67" s="68">
        <v>100000</v>
      </c>
    </row>
    <row r="68" spans="1:5">
      <c r="A68" s="63">
        <v>58</v>
      </c>
      <c r="B68" s="64" t="s">
        <v>129</v>
      </c>
      <c r="C68" s="65">
        <v>40000</v>
      </c>
      <c r="D68" s="68"/>
      <c r="E68" s="68">
        <v>40000</v>
      </c>
    </row>
    <row r="69" spans="1:5">
      <c r="A69" s="69"/>
      <c r="B69" s="77" t="s">
        <v>130</v>
      </c>
      <c r="C69" s="71">
        <f>SUM(C66:C68)</f>
        <v>140000</v>
      </c>
      <c r="D69" s="72">
        <v>0</v>
      </c>
      <c r="E69" s="72">
        <f>SUM(E66:E68)</f>
        <v>140000</v>
      </c>
    </row>
    <row r="70" spans="1:5">
      <c r="A70" s="63">
        <v>59</v>
      </c>
      <c r="B70" s="64" t="s">
        <v>131</v>
      </c>
      <c r="C70" s="65">
        <v>210000</v>
      </c>
      <c r="D70" s="68">
        <v>160000</v>
      </c>
      <c r="E70" s="68">
        <v>50000</v>
      </c>
    </row>
    <row r="71" spans="1:5">
      <c r="A71" s="63">
        <v>60</v>
      </c>
      <c r="B71" s="64" t="s">
        <v>132</v>
      </c>
      <c r="C71" s="74" t="s">
        <v>102</v>
      </c>
      <c r="D71" s="68">
        <v>0</v>
      </c>
      <c r="E71" s="68">
        <v>0</v>
      </c>
    </row>
    <row r="72" spans="1:5">
      <c r="A72" s="69"/>
      <c r="B72" s="70" t="s">
        <v>133</v>
      </c>
      <c r="C72" s="71">
        <f>SUM(C70:C71)</f>
        <v>210000</v>
      </c>
      <c r="D72" s="72">
        <f>SUM(D70:D71)</f>
        <v>160000</v>
      </c>
      <c r="E72" s="72">
        <f>SUM(E70:E71)</f>
        <v>50000</v>
      </c>
    </row>
    <row r="73" spans="1:5">
      <c r="A73" s="78"/>
      <c r="B73" s="79" t="s">
        <v>134</v>
      </c>
      <c r="C73" s="80">
        <f>C35+C40+C51+C55+C58+C65+C69+C72+C63</f>
        <v>4690218</v>
      </c>
      <c r="D73" s="81">
        <f>D35+D40+D51+D55+D58+D63+D65+D69+D72</f>
        <v>3305218</v>
      </c>
      <c r="E73" s="81">
        <f>E35+E40+E51+E55+E58+E63+E65+E69+E72</f>
        <v>1385000</v>
      </c>
    </row>
  </sheetData>
  <mergeCells count="1">
    <mergeCell ref="A1:B1"/>
  </mergeCells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3"/>
  <sheetViews>
    <sheetView topLeftCell="A25" zoomScaleNormal="100" workbookViewId="0">
      <selection activeCell="H20" sqref="H20"/>
    </sheetView>
  </sheetViews>
  <sheetFormatPr defaultRowHeight="15"/>
  <cols>
    <col min="1" max="1" width="3.5703125" customWidth="1"/>
    <col min="2" max="2" width="60.140625" customWidth="1"/>
    <col min="3" max="3" width="12.42578125" customWidth="1"/>
    <col min="4" max="4" width="12.7109375" customWidth="1"/>
    <col min="5" max="5" width="10.85546875" customWidth="1"/>
  </cols>
  <sheetData>
    <row r="1" spans="1:5" ht="15.75">
      <c r="A1" s="146" t="s">
        <v>135</v>
      </c>
      <c r="B1" s="147"/>
      <c r="C1" s="82"/>
      <c r="D1" s="83"/>
      <c r="E1" s="83"/>
    </row>
    <row r="2" spans="1:5">
      <c r="A2" s="84"/>
      <c r="B2" s="85"/>
      <c r="C2" s="86" t="s">
        <v>57</v>
      </c>
      <c r="D2" s="87">
        <v>10</v>
      </c>
      <c r="E2" s="87">
        <v>21</v>
      </c>
    </row>
    <row r="3" spans="1:5">
      <c r="A3" s="88">
        <v>1</v>
      </c>
      <c r="B3" s="89" t="s">
        <v>59</v>
      </c>
      <c r="C3" s="90">
        <v>50000</v>
      </c>
      <c r="D3" s="91">
        <v>50000</v>
      </c>
      <c r="E3" s="92"/>
    </row>
    <row r="4" spans="1:5">
      <c r="A4" s="88">
        <v>2</v>
      </c>
      <c r="B4" s="89" t="s">
        <v>62</v>
      </c>
      <c r="C4" s="90">
        <v>230000</v>
      </c>
      <c r="D4" s="91">
        <v>150000</v>
      </c>
      <c r="E4" s="92">
        <v>80000</v>
      </c>
    </row>
    <row r="5" spans="1:5">
      <c r="A5" s="88">
        <v>3</v>
      </c>
      <c r="B5" s="89" t="s">
        <v>136</v>
      </c>
      <c r="C5" s="90">
        <v>100000</v>
      </c>
      <c r="D5" s="91">
        <v>70000</v>
      </c>
      <c r="E5" s="92">
        <v>30000</v>
      </c>
    </row>
    <row r="6" spans="1:5">
      <c r="A6" s="88">
        <v>4</v>
      </c>
      <c r="B6" s="89" t="s">
        <v>137</v>
      </c>
      <c r="C6" s="90">
        <v>70000</v>
      </c>
      <c r="D6" s="91">
        <v>50000</v>
      </c>
      <c r="E6" s="92">
        <v>20000</v>
      </c>
    </row>
    <row r="7" spans="1:5">
      <c r="A7" s="88">
        <v>5</v>
      </c>
      <c r="B7" s="89" t="s">
        <v>81</v>
      </c>
      <c r="C7" s="90">
        <f>700000-262978.51</f>
        <v>437021.49</v>
      </c>
      <c r="D7" s="91">
        <v>287021.49</v>
      </c>
      <c r="E7" s="92">
        <v>150000</v>
      </c>
    </row>
    <row r="8" spans="1:5">
      <c r="A8" s="88">
        <v>6</v>
      </c>
      <c r="B8" s="89" t="s">
        <v>68</v>
      </c>
      <c r="C8" s="90">
        <v>100000</v>
      </c>
      <c r="D8" s="91">
        <v>80000</v>
      </c>
      <c r="E8" s="92">
        <v>20000</v>
      </c>
    </row>
    <row r="9" spans="1:5">
      <c r="A9" s="88">
        <v>7</v>
      </c>
      <c r="B9" s="89" t="s">
        <v>66</v>
      </c>
      <c r="C9" s="90">
        <f>200000-50000</f>
        <v>150000</v>
      </c>
      <c r="D9" s="91">
        <v>100000</v>
      </c>
      <c r="E9" s="92">
        <v>50000</v>
      </c>
    </row>
    <row r="10" spans="1:5">
      <c r="A10" s="88">
        <v>8</v>
      </c>
      <c r="B10" s="89" t="s">
        <v>138</v>
      </c>
      <c r="C10" s="90">
        <v>100000</v>
      </c>
      <c r="D10" s="91">
        <v>70000</v>
      </c>
      <c r="E10" s="92">
        <v>30000</v>
      </c>
    </row>
    <row r="11" spans="1:5">
      <c r="A11" s="88">
        <v>9</v>
      </c>
      <c r="B11" s="89" t="s">
        <v>139</v>
      </c>
      <c r="C11" s="90">
        <v>100000</v>
      </c>
      <c r="D11" s="91">
        <v>70000</v>
      </c>
      <c r="E11" s="92">
        <v>30000</v>
      </c>
    </row>
    <row r="12" spans="1:5">
      <c r="A12" s="88">
        <v>10</v>
      </c>
      <c r="B12" s="89" t="s">
        <v>89</v>
      </c>
      <c r="C12" s="90">
        <v>100000</v>
      </c>
      <c r="D12" s="91">
        <v>80000</v>
      </c>
      <c r="E12" s="92">
        <v>20000</v>
      </c>
    </row>
    <row r="13" spans="1:5">
      <c r="A13" s="88">
        <v>11</v>
      </c>
      <c r="B13" s="89" t="s">
        <v>71</v>
      </c>
      <c r="C13" s="90">
        <v>150000</v>
      </c>
      <c r="D13" s="91">
        <v>100000</v>
      </c>
      <c r="E13" s="92">
        <v>50000</v>
      </c>
    </row>
    <row r="14" spans="1:5">
      <c r="A14" s="88">
        <v>12</v>
      </c>
      <c r="B14" s="89" t="s">
        <v>140</v>
      </c>
      <c r="C14" s="90">
        <v>150000</v>
      </c>
      <c r="D14" s="91">
        <v>100000</v>
      </c>
      <c r="E14" s="92">
        <v>50000</v>
      </c>
    </row>
    <row r="15" spans="1:5">
      <c r="A15" s="88">
        <v>13</v>
      </c>
      <c r="B15" s="89" t="s">
        <v>141</v>
      </c>
      <c r="C15" s="90">
        <v>50000</v>
      </c>
      <c r="D15" s="91">
        <v>30000</v>
      </c>
      <c r="E15" s="92">
        <v>20000</v>
      </c>
    </row>
    <row r="16" spans="1:5">
      <c r="A16" s="88">
        <v>14</v>
      </c>
      <c r="B16" s="89" t="s">
        <v>142</v>
      </c>
      <c r="C16" s="90">
        <v>50000</v>
      </c>
      <c r="D16" s="91">
        <v>50000</v>
      </c>
      <c r="E16" s="92">
        <v>0</v>
      </c>
    </row>
    <row r="17" spans="1:5">
      <c r="A17" s="88">
        <v>15</v>
      </c>
      <c r="B17" s="89" t="s">
        <v>143</v>
      </c>
      <c r="C17" s="90">
        <v>80000</v>
      </c>
      <c r="D17" s="91">
        <v>60000</v>
      </c>
      <c r="E17" s="92">
        <v>20000</v>
      </c>
    </row>
    <row r="18" spans="1:5">
      <c r="A18" s="88">
        <v>16</v>
      </c>
      <c r="B18" s="89" t="s">
        <v>144</v>
      </c>
      <c r="C18" s="90">
        <v>100000</v>
      </c>
      <c r="D18" s="91">
        <v>80000</v>
      </c>
      <c r="E18" s="92">
        <v>20000</v>
      </c>
    </row>
    <row r="19" spans="1:5">
      <c r="A19" s="88">
        <v>17</v>
      </c>
      <c r="B19" s="89" t="s">
        <v>70</v>
      </c>
      <c r="C19" s="90">
        <v>60000</v>
      </c>
      <c r="D19" s="91">
        <v>40000</v>
      </c>
      <c r="E19" s="92">
        <v>20000</v>
      </c>
    </row>
    <row r="20" spans="1:5">
      <c r="A20" s="88">
        <v>18</v>
      </c>
      <c r="B20" s="89" t="s">
        <v>145</v>
      </c>
      <c r="C20" s="90">
        <v>100000</v>
      </c>
      <c r="D20" s="91">
        <v>70000</v>
      </c>
      <c r="E20" s="92">
        <v>30000</v>
      </c>
    </row>
    <row r="21" spans="1:5">
      <c r="A21" s="88">
        <v>19</v>
      </c>
      <c r="B21" s="89" t="s">
        <v>146</v>
      </c>
      <c r="C21" s="90">
        <v>150000</v>
      </c>
      <c r="D21" s="91">
        <v>120000</v>
      </c>
      <c r="E21" s="92">
        <v>30000</v>
      </c>
    </row>
    <row r="22" spans="1:5">
      <c r="A22" s="88">
        <v>20</v>
      </c>
      <c r="B22" s="89" t="s">
        <v>83</v>
      </c>
      <c r="C22" s="90">
        <f>250000-70000</f>
        <v>180000</v>
      </c>
      <c r="D22" s="91">
        <v>150000</v>
      </c>
      <c r="E22" s="92">
        <v>30000</v>
      </c>
    </row>
    <row r="23" spans="1:5">
      <c r="A23" s="88">
        <v>21</v>
      </c>
      <c r="B23" s="89" t="s">
        <v>85</v>
      </c>
      <c r="C23" s="90">
        <f>250000-70000</f>
        <v>180000</v>
      </c>
      <c r="D23" s="91">
        <v>150000</v>
      </c>
      <c r="E23" s="92">
        <v>30000</v>
      </c>
    </row>
    <row r="24" spans="1:5">
      <c r="A24" s="88">
        <v>22</v>
      </c>
      <c r="B24" s="89" t="s">
        <v>147</v>
      </c>
      <c r="C24" s="90">
        <v>100000</v>
      </c>
      <c r="D24" s="91">
        <v>80000</v>
      </c>
      <c r="E24" s="92">
        <v>20000</v>
      </c>
    </row>
    <row r="25" spans="1:5">
      <c r="A25" s="88">
        <v>23</v>
      </c>
      <c r="B25" s="89" t="s">
        <v>148</v>
      </c>
      <c r="C25" s="90">
        <v>100000</v>
      </c>
      <c r="D25" s="91">
        <v>70000</v>
      </c>
      <c r="E25" s="92">
        <v>30000</v>
      </c>
    </row>
    <row r="26" spans="1:5">
      <c r="A26" s="88">
        <v>24</v>
      </c>
      <c r="B26" s="89" t="s">
        <v>149</v>
      </c>
      <c r="C26" s="93">
        <v>150000</v>
      </c>
      <c r="D26" s="91">
        <v>100000</v>
      </c>
      <c r="E26" s="92">
        <v>50000</v>
      </c>
    </row>
    <row r="27" spans="1:5">
      <c r="A27" s="88">
        <v>25</v>
      </c>
      <c r="B27" s="89" t="s">
        <v>150</v>
      </c>
      <c r="C27" s="90">
        <f>250000-100000</f>
        <v>150000</v>
      </c>
      <c r="D27" s="91">
        <v>100000</v>
      </c>
      <c r="E27" s="92">
        <v>50000</v>
      </c>
    </row>
    <row r="28" spans="1:5">
      <c r="A28" s="88">
        <v>26</v>
      </c>
      <c r="B28" s="89" t="s">
        <v>151</v>
      </c>
      <c r="C28" s="94">
        <v>20000</v>
      </c>
      <c r="D28" s="91">
        <v>20000</v>
      </c>
      <c r="E28" s="92"/>
    </row>
    <row r="29" spans="1:5">
      <c r="A29" s="95"/>
      <c r="B29" s="96" t="s">
        <v>95</v>
      </c>
      <c r="C29" s="97">
        <f>SUM(C3:C28)</f>
        <v>3207021.49</v>
      </c>
      <c r="D29" s="98">
        <f>SUM(D3:D28)</f>
        <v>2327021.4900000002</v>
      </c>
      <c r="E29" s="99">
        <f>SUM(E3:E28)</f>
        <v>880000</v>
      </c>
    </row>
    <row r="30" spans="1:5">
      <c r="A30" s="88">
        <v>27</v>
      </c>
      <c r="B30" s="89" t="s">
        <v>101</v>
      </c>
      <c r="C30" s="83" t="s">
        <v>152</v>
      </c>
      <c r="D30" s="91"/>
      <c r="E30" s="92"/>
    </row>
    <row r="31" spans="1:5">
      <c r="A31" s="88">
        <v>28</v>
      </c>
      <c r="B31" s="89" t="s">
        <v>103</v>
      </c>
      <c r="C31" s="93">
        <v>100000</v>
      </c>
      <c r="D31" s="91">
        <v>80000</v>
      </c>
      <c r="E31" s="92">
        <v>20000</v>
      </c>
    </row>
    <row r="32" spans="1:5">
      <c r="A32" s="88">
        <v>29</v>
      </c>
      <c r="B32" s="89" t="s">
        <v>153</v>
      </c>
      <c r="C32" s="93">
        <v>100000</v>
      </c>
      <c r="D32" s="91">
        <v>80000</v>
      </c>
      <c r="E32" s="92">
        <v>20000</v>
      </c>
    </row>
    <row r="33" spans="1:5">
      <c r="A33" s="88">
        <v>30</v>
      </c>
      <c r="B33" s="89" t="s">
        <v>154</v>
      </c>
      <c r="C33" s="90">
        <f>250000-70000</f>
        <v>180000</v>
      </c>
      <c r="D33" s="91">
        <v>150000</v>
      </c>
      <c r="E33" s="92">
        <v>30000</v>
      </c>
    </row>
    <row r="34" spans="1:5">
      <c r="A34" s="88">
        <v>31</v>
      </c>
      <c r="B34" s="89" t="s">
        <v>106</v>
      </c>
      <c r="C34" s="100" t="s">
        <v>152</v>
      </c>
      <c r="D34" s="91"/>
      <c r="E34" s="92"/>
    </row>
    <row r="35" spans="1:5">
      <c r="A35" s="88">
        <v>32</v>
      </c>
      <c r="B35" s="89" t="s">
        <v>155</v>
      </c>
      <c r="C35" s="100" t="s">
        <v>152</v>
      </c>
      <c r="D35" s="91"/>
      <c r="E35" s="92"/>
    </row>
    <row r="36" spans="1:5">
      <c r="A36" s="88">
        <v>33</v>
      </c>
      <c r="B36" s="89" t="s">
        <v>108</v>
      </c>
      <c r="C36" s="90">
        <f>300000-100000</f>
        <v>200000</v>
      </c>
      <c r="D36" s="91">
        <v>150000</v>
      </c>
      <c r="E36" s="92">
        <v>50000</v>
      </c>
    </row>
    <row r="37" spans="1:5">
      <c r="A37" s="88">
        <v>34</v>
      </c>
      <c r="B37" s="89" t="s">
        <v>110</v>
      </c>
      <c r="C37" s="93">
        <v>100000</v>
      </c>
      <c r="D37" s="101">
        <v>70000</v>
      </c>
      <c r="E37" s="102">
        <v>30000</v>
      </c>
    </row>
    <row r="38" spans="1:5">
      <c r="A38" s="95"/>
      <c r="B38" s="96" t="s">
        <v>156</v>
      </c>
      <c r="C38" s="97">
        <f>SUM(C30:C37)</f>
        <v>680000</v>
      </c>
      <c r="D38" s="98">
        <f>SUM(D30:D37)</f>
        <v>530000</v>
      </c>
      <c r="E38" s="97">
        <f>SUM(E30:E37)</f>
        <v>150000</v>
      </c>
    </row>
    <row r="39" spans="1:5">
      <c r="A39" s="88">
        <v>35</v>
      </c>
      <c r="B39" s="89" t="s">
        <v>117</v>
      </c>
      <c r="C39" s="93">
        <v>50000</v>
      </c>
      <c r="D39" s="101">
        <v>25000</v>
      </c>
      <c r="E39" s="102">
        <v>25000</v>
      </c>
    </row>
    <row r="40" spans="1:5" ht="15.75" customHeight="1">
      <c r="A40" s="88">
        <v>36</v>
      </c>
      <c r="B40" s="103" t="s">
        <v>118</v>
      </c>
      <c r="C40" s="93">
        <v>20000</v>
      </c>
      <c r="D40" s="101"/>
      <c r="E40" s="102">
        <v>20000</v>
      </c>
    </row>
    <row r="41" spans="1:5">
      <c r="A41" s="95"/>
      <c r="B41" s="96" t="s">
        <v>119</v>
      </c>
      <c r="C41" s="97">
        <f>SUM(C39:C40)</f>
        <v>70000</v>
      </c>
      <c r="D41" s="104">
        <f>SUM(D39:D40)</f>
        <v>25000</v>
      </c>
      <c r="E41" s="97">
        <f>SUM(E39:E40)</f>
        <v>45000</v>
      </c>
    </row>
    <row r="42" spans="1:5" ht="18" customHeight="1">
      <c r="A42" s="88">
        <v>37</v>
      </c>
      <c r="B42" s="103" t="s">
        <v>131</v>
      </c>
      <c r="C42" s="93">
        <v>210000</v>
      </c>
      <c r="D42" s="101">
        <v>150000</v>
      </c>
      <c r="E42" s="102">
        <v>60000</v>
      </c>
    </row>
    <row r="43" spans="1:5" ht="17.25" customHeight="1">
      <c r="A43" s="88">
        <v>38</v>
      </c>
      <c r="B43" s="103" t="s">
        <v>132</v>
      </c>
      <c r="C43" s="90" t="s">
        <v>157</v>
      </c>
      <c r="D43" s="101">
        <v>0</v>
      </c>
      <c r="E43" s="102"/>
    </row>
    <row r="44" spans="1:5">
      <c r="A44" s="95"/>
      <c r="B44" s="96" t="s">
        <v>133</v>
      </c>
      <c r="C44" s="97">
        <f>SUM(C42:C43)</f>
        <v>210000</v>
      </c>
      <c r="D44" s="104">
        <f>SUM(D42:D43)</f>
        <v>150000</v>
      </c>
      <c r="E44" s="97">
        <f>SUM(E42:E43)</f>
        <v>60000</v>
      </c>
    </row>
    <row r="45" spans="1:5">
      <c r="A45" s="88">
        <v>39</v>
      </c>
      <c r="B45" s="89" t="s">
        <v>113</v>
      </c>
      <c r="C45" s="93">
        <v>80000</v>
      </c>
      <c r="D45" s="101">
        <v>80000</v>
      </c>
      <c r="E45" s="102">
        <v>0</v>
      </c>
    </row>
    <row r="46" spans="1:5">
      <c r="A46" s="88">
        <v>40</v>
      </c>
      <c r="B46" s="89" t="s">
        <v>114</v>
      </c>
      <c r="C46" s="90">
        <v>200000</v>
      </c>
      <c r="D46" s="101">
        <v>100000</v>
      </c>
      <c r="E46" s="102">
        <v>100000</v>
      </c>
    </row>
    <row r="47" spans="1:5">
      <c r="A47" s="88">
        <v>41</v>
      </c>
      <c r="B47" s="89" t="s">
        <v>158</v>
      </c>
      <c r="C47" s="93">
        <v>30000</v>
      </c>
      <c r="D47" s="101">
        <v>20000</v>
      </c>
      <c r="E47" s="102">
        <v>10000</v>
      </c>
    </row>
    <row r="48" spans="1:5">
      <c r="A48" s="95"/>
      <c r="B48" s="96" t="s">
        <v>116</v>
      </c>
      <c r="C48" s="97">
        <f>SUM(C45:C47)</f>
        <v>310000</v>
      </c>
      <c r="D48" s="104">
        <f>SUM(D45:D47)</f>
        <v>200000</v>
      </c>
      <c r="E48" s="97">
        <f>SUM(E45:E47)</f>
        <v>110000</v>
      </c>
    </row>
    <row r="49" spans="1:5">
      <c r="A49" s="88">
        <v>42</v>
      </c>
      <c r="B49" s="89" t="s">
        <v>120</v>
      </c>
      <c r="C49" s="93">
        <v>80000</v>
      </c>
      <c r="D49" s="101">
        <v>80000</v>
      </c>
      <c r="E49" s="102">
        <v>0</v>
      </c>
    </row>
    <row r="50" spans="1:5">
      <c r="A50" s="88">
        <v>43</v>
      </c>
      <c r="B50" s="89" t="s">
        <v>121</v>
      </c>
      <c r="C50" s="93">
        <v>35000</v>
      </c>
      <c r="D50" s="101">
        <v>35000</v>
      </c>
      <c r="E50" s="102">
        <v>0</v>
      </c>
    </row>
    <row r="51" spans="1:5">
      <c r="A51" s="88">
        <v>44</v>
      </c>
      <c r="B51" s="89" t="s">
        <v>123</v>
      </c>
      <c r="C51" s="100" t="s">
        <v>152</v>
      </c>
      <c r="D51" s="101"/>
      <c r="E51" s="102"/>
    </row>
    <row r="52" spans="1:5">
      <c r="A52" s="95"/>
      <c r="B52" s="96" t="s">
        <v>124</v>
      </c>
      <c r="C52" s="97">
        <f>SUM(C49:C51)</f>
        <v>115000</v>
      </c>
      <c r="D52" s="104">
        <f>SUM(D49:D51)</f>
        <v>115000</v>
      </c>
      <c r="E52" s="105">
        <f>SUM(E49:E51)</f>
        <v>0</v>
      </c>
    </row>
    <row r="53" spans="1:5">
      <c r="A53" s="88">
        <v>45</v>
      </c>
      <c r="B53" s="89" t="s">
        <v>125</v>
      </c>
      <c r="C53" s="93">
        <v>80000</v>
      </c>
      <c r="D53" s="101">
        <v>80000</v>
      </c>
      <c r="E53" s="102"/>
    </row>
    <row r="54" spans="1:5">
      <c r="A54" s="95"/>
      <c r="B54" s="96" t="s">
        <v>126</v>
      </c>
      <c r="C54" s="97">
        <f>SUM(C53:C53)</f>
        <v>80000</v>
      </c>
      <c r="D54" s="104">
        <f>SUM(D53:D53)</f>
        <v>80000</v>
      </c>
      <c r="E54" s="97">
        <f>SUM(E53:E53)</f>
        <v>0</v>
      </c>
    </row>
    <row r="55" spans="1:5">
      <c r="A55" s="88">
        <v>47</v>
      </c>
      <c r="B55" s="89" t="s">
        <v>128</v>
      </c>
      <c r="C55" s="90">
        <v>80000</v>
      </c>
      <c r="D55" s="101"/>
      <c r="E55" s="102">
        <v>80000</v>
      </c>
    </row>
    <row r="56" spans="1:5">
      <c r="A56" s="88">
        <v>48</v>
      </c>
      <c r="B56" s="89" t="s">
        <v>129</v>
      </c>
      <c r="C56" s="93">
        <v>40000</v>
      </c>
      <c r="D56" s="101"/>
      <c r="E56" s="102">
        <v>40000</v>
      </c>
    </row>
    <row r="57" spans="1:5">
      <c r="A57" s="95"/>
      <c r="B57" s="106" t="s">
        <v>159</v>
      </c>
      <c r="C57" s="97">
        <f>SUM(C55:C56)</f>
        <v>120000</v>
      </c>
      <c r="D57" s="104"/>
      <c r="E57" s="97">
        <f>SUM(E55:E56)</f>
        <v>120000</v>
      </c>
    </row>
    <row r="58" spans="1:5">
      <c r="A58" s="88">
        <v>49</v>
      </c>
      <c r="B58" s="89" t="s">
        <v>160</v>
      </c>
      <c r="C58" s="107" t="s">
        <v>29</v>
      </c>
      <c r="D58" s="101"/>
      <c r="E58" s="102"/>
    </row>
    <row r="59" spans="1:5">
      <c r="A59" s="88">
        <v>50</v>
      </c>
      <c r="B59" s="89" t="s">
        <v>161</v>
      </c>
      <c r="C59" s="108" t="s">
        <v>29</v>
      </c>
      <c r="D59" s="101"/>
      <c r="E59" s="102"/>
    </row>
    <row r="60" spans="1:5">
      <c r="A60" s="88">
        <v>51</v>
      </c>
      <c r="B60" s="89" t="s">
        <v>96</v>
      </c>
      <c r="C60" s="90">
        <f>180000-30000</f>
        <v>150000</v>
      </c>
      <c r="D60" s="101">
        <v>100000</v>
      </c>
      <c r="E60" s="102">
        <v>50000</v>
      </c>
    </row>
    <row r="61" spans="1:5">
      <c r="A61" s="88">
        <v>52</v>
      </c>
      <c r="B61" s="89" t="s">
        <v>162</v>
      </c>
      <c r="C61" s="93">
        <v>20000</v>
      </c>
      <c r="D61" s="101"/>
      <c r="E61" s="102">
        <v>20000</v>
      </c>
    </row>
    <row r="62" spans="1:5">
      <c r="A62" s="95"/>
      <c r="B62" s="96" t="s">
        <v>100</v>
      </c>
      <c r="C62" s="97">
        <f>SUM(C60:C61)</f>
        <v>170000</v>
      </c>
      <c r="D62" s="104">
        <f>SUM(D60:D61)</f>
        <v>100000</v>
      </c>
      <c r="E62" s="97">
        <f>SUM(E60:E61)</f>
        <v>70000</v>
      </c>
    </row>
    <row r="63" spans="1:5">
      <c r="A63" s="109"/>
      <c r="B63" s="110" t="s">
        <v>134</v>
      </c>
      <c r="C63" s="111">
        <f>C29+C38+C41+C44+C48+C52+C54+C57+C62</f>
        <v>4962021.49</v>
      </c>
      <c r="D63" s="111">
        <f t="shared" ref="D63:E63" si="0">D29+D38+D41+D44+D48+D52+D54+D57+D62</f>
        <v>3527021.49</v>
      </c>
      <c r="E63" s="111">
        <f t="shared" si="0"/>
        <v>1435000</v>
      </c>
    </row>
  </sheetData>
  <mergeCells count="1">
    <mergeCell ref="A1:B1"/>
  </mergeCells>
  <pageMargins left="0" right="0" top="0.15748031496062992" bottom="0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7"/>
  <sheetViews>
    <sheetView topLeftCell="A28" zoomScaleNormal="100" workbookViewId="0">
      <selection activeCell="B2" sqref="B2"/>
    </sheetView>
  </sheetViews>
  <sheetFormatPr defaultRowHeight="15"/>
  <cols>
    <col min="1" max="1" width="3.42578125" customWidth="1"/>
    <col min="2" max="2" width="54.140625" customWidth="1"/>
    <col min="3" max="3" width="13.140625" customWidth="1"/>
    <col min="4" max="4" width="14.140625" customWidth="1"/>
    <col min="5" max="5" width="13.85546875" customWidth="1"/>
  </cols>
  <sheetData>
    <row r="1" spans="1:5" ht="15.75">
      <c r="A1" s="148" t="s">
        <v>163</v>
      </c>
      <c r="B1" s="149"/>
      <c r="C1" s="47"/>
      <c r="D1" s="47"/>
      <c r="E1" s="47"/>
    </row>
    <row r="2" spans="1:5">
      <c r="A2" s="112"/>
      <c r="C2" s="113" t="s">
        <v>57</v>
      </c>
      <c r="D2" s="114">
        <v>10</v>
      </c>
      <c r="E2" s="114">
        <v>21</v>
      </c>
    </row>
    <row r="3" spans="1:5">
      <c r="A3" s="88">
        <v>1</v>
      </c>
      <c r="B3" s="89" t="s">
        <v>59</v>
      </c>
      <c r="C3" s="115">
        <v>50000</v>
      </c>
      <c r="D3" s="116">
        <v>50000</v>
      </c>
      <c r="E3" s="117"/>
    </row>
    <row r="4" spans="1:5">
      <c r="A4" s="88">
        <v>2</v>
      </c>
      <c r="B4" s="89" t="s">
        <v>62</v>
      </c>
      <c r="C4" s="115">
        <v>200000</v>
      </c>
      <c r="D4" s="116">
        <v>150000</v>
      </c>
      <c r="E4" s="117">
        <v>50000</v>
      </c>
    </row>
    <row r="5" spans="1:5">
      <c r="A5" s="88">
        <v>3</v>
      </c>
      <c r="B5" s="89" t="s">
        <v>136</v>
      </c>
      <c r="C5" s="115">
        <v>200000</v>
      </c>
      <c r="D5" s="116">
        <v>150000</v>
      </c>
      <c r="E5" s="117">
        <v>50000</v>
      </c>
    </row>
    <row r="6" spans="1:5">
      <c r="A6" s="88">
        <v>4</v>
      </c>
      <c r="B6" s="89" t="s">
        <v>85</v>
      </c>
      <c r="C6" s="115">
        <f>250000-70000</f>
        <v>180000</v>
      </c>
      <c r="D6" s="116">
        <v>130000</v>
      </c>
      <c r="E6" s="117">
        <v>50000</v>
      </c>
    </row>
    <row r="7" spans="1:5">
      <c r="A7" s="88">
        <v>5</v>
      </c>
      <c r="B7" s="89" t="s">
        <v>81</v>
      </c>
      <c r="C7" s="115">
        <f>850000-379877.44</f>
        <v>470122.56</v>
      </c>
      <c r="D7" s="116">
        <v>370122.56</v>
      </c>
      <c r="E7" s="117">
        <v>100000</v>
      </c>
    </row>
    <row r="8" spans="1:5">
      <c r="A8" s="88">
        <v>6</v>
      </c>
      <c r="B8" s="89" t="s">
        <v>68</v>
      </c>
      <c r="C8" s="115">
        <v>100000</v>
      </c>
      <c r="D8" s="116">
        <v>70000</v>
      </c>
      <c r="E8" s="117">
        <v>30000</v>
      </c>
    </row>
    <row r="9" spans="1:5">
      <c r="A9" s="88">
        <v>7</v>
      </c>
      <c r="B9" s="89" t="s">
        <v>164</v>
      </c>
      <c r="C9" s="115">
        <f>250000-100000</f>
        <v>150000</v>
      </c>
      <c r="D9" s="116">
        <v>100000</v>
      </c>
      <c r="E9" s="117">
        <v>50000</v>
      </c>
    </row>
    <row r="10" spans="1:5">
      <c r="A10" s="88">
        <v>8</v>
      </c>
      <c r="B10" s="89" t="s">
        <v>139</v>
      </c>
      <c r="C10" s="115">
        <v>100000</v>
      </c>
      <c r="D10" s="116">
        <v>70000</v>
      </c>
      <c r="E10" s="117">
        <v>30000</v>
      </c>
    </row>
    <row r="11" spans="1:5">
      <c r="A11" s="88">
        <v>9</v>
      </c>
      <c r="B11" s="89" t="s">
        <v>89</v>
      </c>
      <c r="C11" s="115">
        <v>100000</v>
      </c>
      <c r="D11" s="116">
        <v>70000</v>
      </c>
      <c r="E11" s="117">
        <v>30000</v>
      </c>
    </row>
    <row r="12" spans="1:5">
      <c r="A12" s="88">
        <v>10</v>
      </c>
      <c r="B12" s="89" t="s">
        <v>165</v>
      </c>
      <c r="C12" s="115">
        <v>100000</v>
      </c>
      <c r="D12" s="116">
        <v>70000</v>
      </c>
      <c r="E12" s="117">
        <v>30000</v>
      </c>
    </row>
    <row r="13" spans="1:5">
      <c r="A13" s="88">
        <v>11</v>
      </c>
      <c r="B13" s="89" t="s">
        <v>140</v>
      </c>
      <c r="C13" s="115">
        <v>100000</v>
      </c>
      <c r="D13" s="116">
        <v>70000</v>
      </c>
      <c r="E13" s="117">
        <v>30000</v>
      </c>
    </row>
    <row r="14" spans="1:5">
      <c r="A14" s="88">
        <v>12</v>
      </c>
      <c r="B14" s="89" t="s">
        <v>141</v>
      </c>
      <c r="C14" s="115">
        <v>80000</v>
      </c>
      <c r="D14" s="116">
        <v>60000</v>
      </c>
      <c r="E14" s="117">
        <v>20000</v>
      </c>
    </row>
    <row r="15" spans="1:5">
      <c r="A15" s="88">
        <v>13</v>
      </c>
      <c r="B15" s="89" t="s">
        <v>166</v>
      </c>
      <c r="C15" s="115">
        <v>50000</v>
      </c>
      <c r="D15" s="116">
        <v>50000</v>
      </c>
      <c r="E15" s="117"/>
    </row>
    <row r="16" spans="1:5">
      <c r="A16" s="88">
        <v>14</v>
      </c>
      <c r="B16" s="89" t="s">
        <v>165</v>
      </c>
      <c r="C16" s="115">
        <v>150000</v>
      </c>
      <c r="D16" s="116">
        <v>120000</v>
      </c>
      <c r="E16" s="117">
        <v>30000</v>
      </c>
    </row>
    <row r="17" spans="1:5">
      <c r="A17" s="88">
        <v>15</v>
      </c>
      <c r="B17" s="89" t="s">
        <v>167</v>
      </c>
      <c r="C17" s="115">
        <v>50000</v>
      </c>
      <c r="D17" s="116">
        <v>30000</v>
      </c>
      <c r="E17" s="117">
        <v>20000</v>
      </c>
    </row>
    <row r="18" spans="1:5">
      <c r="A18" s="88">
        <v>16</v>
      </c>
      <c r="B18" s="89" t="s">
        <v>168</v>
      </c>
      <c r="C18" s="115">
        <v>100000</v>
      </c>
      <c r="D18" s="116">
        <v>70000</v>
      </c>
      <c r="E18" s="117">
        <v>30000</v>
      </c>
    </row>
    <row r="19" spans="1:5">
      <c r="A19" s="88">
        <v>17</v>
      </c>
      <c r="B19" s="89" t="s">
        <v>83</v>
      </c>
      <c r="C19" s="115">
        <v>150000</v>
      </c>
      <c r="D19" s="116">
        <v>120000</v>
      </c>
      <c r="E19" s="117">
        <v>30000</v>
      </c>
    </row>
    <row r="20" spans="1:5">
      <c r="A20" s="88">
        <v>18</v>
      </c>
      <c r="B20" s="89" t="s">
        <v>169</v>
      </c>
      <c r="C20" s="115">
        <v>100000</v>
      </c>
      <c r="D20" s="116">
        <v>70000</v>
      </c>
      <c r="E20" s="117">
        <v>30000</v>
      </c>
    </row>
    <row r="21" spans="1:5">
      <c r="A21" s="88">
        <v>19</v>
      </c>
      <c r="B21" s="89" t="s">
        <v>85</v>
      </c>
      <c r="C21" s="115">
        <f>200000-50000</f>
        <v>150000</v>
      </c>
      <c r="D21" s="116">
        <v>120000</v>
      </c>
      <c r="E21" s="117">
        <v>30000</v>
      </c>
    </row>
    <row r="22" spans="1:5">
      <c r="A22" s="88">
        <v>20</v>
      </c>
      <c r="B22" s="89" t="s">
        <v>170</v>
      </c>
      <c r="C22" s="115">
        <v>100000</v>
      </c>
      <c r="D22" s="116">
        <v>70000</v>
      </c>
      <c r="E22" s="117">
        <v>30000</v>
      </c>
    </row>
    <row r="23" spans="1:5">
      <c r="A23" s="88">
        <v>21</v>
      </c>
      <c r="B23" s="89" t="s">
        <v>171</v>
      </c>
      <c r="C23" s="115">
        <v>70000</v>
      </c>
      <c r="D23" s="116">
        <v>50000</v>
      </c>
      <c r="E23" s="117">
        <v>20000</v>
      </c>
    </row>
    <row r="24" spans="1:5">
      <c r="A24" s="88">
        <v>22</v>
      </c>
      <c r="B24" s="89" t="s">
        <v>148</v>
      </c>
      <c r="C24" s="115">
        <v>100000</v>
      </c>
      <c r="D24" s="116">
        <v>70000</v>
      </c>
      <c r="E24" s="117">
        <v>30000</v>
      </c>
    </row>
    <row r="25" spans="1:5">
      <c r="A25" s="88">
        <v>23</v>
      </c>
      <c r="B25" s="89" t="s">
        <v>150</v>
      </c>
      <c r="C25" s="115">
        <f>250000-50000</f>
        <v>200000</v>
      </c>
      <c r="D25" s="116">
        <v>150000</v>
      </c>
      <c r="E25" s="117">
        <v>50000</v>
      </c>
    </row>
    <row r="26" spans="1:5">
      <c r="A26" s="88">
        <v>24</v>
      </c>
      <c r="B26" s="89" t="s">
        <v>145</v>
      </c>
      <c r="C26" s="115">
        <v>100000</v>
      </c>
      <c r="D26" s="116">
        <v>70000</v>
      </c>
      <c r="E26" s="117">
        <v>30000</v>
      </c>
    </row>
    <row r="27" spans="1:5">
      <c r="A27" s="88">
        <v>25</v>
      </c>
      <c r="B27" s="89" t="s">
        <v>149</v>
      </c>
      <c r="C27" s="115">
        <v>100000</v>
      </c>
      <c r="D27" s="116">
        <v>70000</v>
      </c>
      <c r="E27" s="117">
        <v>30000</v>
      </c>
    </row>
    <row r="28" spans="1:5" ht="15.75">
      <c r="A28" s="88">
        <v>26</v>
      </c>
      <c r="B28" s="89" t="s">
        <v>151</v>
      </c>
      <c r="C28" s="118">
        <v>20000</v>
      </c>
      <c r="D28" s="116">
        <v>20000</v>
      </c>
      <c r="E28" s="117"/>
    </row>
    <row r="29" spans="1:5" ht="15.75">
      <c r="A29" s="95"/>
      <c r="B29" s="119" t="s">
        <v>95</v>
      </c>
      <c r="C29" s="120">
        <f>SUM(C3:C28)</f>
        <v>3270122.56</v>
      </c>
      <c r="D29" s="121">
        <f>SUM(D3:D28)</f>
        <v>2440122.56</v>
      </c>
      <c r="E29" s="122">
        <f>SUM(E3:E28)</f>
        <v>830000</v>
      </c>
    </row>
    <row r="30" spans="1:5">
      <c r="A30" s="88">
        <v>27</v>
      </c>
      <c r="B30" s="89" t="s">
        <v>101</v>
      </c>
      <c r="C30" s="47" t="s">
        <v>152</v>
      </c>
      <c r="D30" s="116"/>
      <c r="E30" s="117"/>
    </row>
    <row r="31" spans="1:5">
      <c r="A31" s="88">
        <v>28</v>
      </c>
      <c r="B31" s="123" t="s">
        <v>172</v>
      </c>
      <c r="C31" s="124">
        <v>100000</v>
      </c>
      <c r="D31" s="116">
        <v>70000</v>
      </c>
      <c r="E31" s="117">
        <v>30000</v>
      </c>
    </row>
    <row r="32" spans="1:5">
      <c r="A32" s="88">
        <v>29</v>
      </c>
      <c r="B32" s="123" t="s">
        <v>153</v>
      </c>
      <c r="C32" s="124">
        <v>100000</v>
      </c>
      <c r="D32" s="116">
        <v>70000</v>
      </c>
      <c r="E32" s="117">
        <v>30000</v>
      </c>
    </row>
    <row r="33" spans="1:5">
      <c r="A33" s="88">
        <v>30</v>
      </c>
      <c r="B33" s="123" t="s">
        <v>154</v>
      </c>
      <c r="C33" s="124">
        <v>250000</v>
      </c>
      <c r="D33" s="116">
        <v>250000</v>
      </c>
      <c r="E33" s="117">
        <v>0</v>
      </c>
    </row>
    <row r="34" spans="1:5">
      <c r="A34" s="88">
        <v>31</v>
      </c>
      <c r="B34" s="89" t="s">
        <v>106</v>
      </c>
      <c r="C34" s="125" t="s">
        <v>152</v>
      </c>
      <c r="D34" s="116"/>
      <c r="E34" s="117"/>
    </row>
    <row r="35" spans="1:5">
      <c r="A35" s="88">
        <v>32</v>
      </c>
      <c r="B35" s="123" t="s">
        <v>155</v>
      </c>
      <c r="C35" s="125" t="s">
        <v>152</v>
      </c>
      <c r="D35" s="116"/>
      <c r="E35" s="117"/>
    </row>
    <row r="36" spans="1:5">
      <c r="A36" s="88">
        <v>33</v>
      </c>
      <c r="B36" s="89" t="s">
        <v>108</v>
      </c>
      <c r="C36" s="115">
        <f>300000-100000</f>
        <v>200000</v>
      </c>
      <c r="D36" s="116">
        <v>170000</v>
      </c>
      <c r="E36" s="117">
        <v>30000</v>
      </c>
    </row>
    <row r="37" spans="1:5">
      <c r="A37" s="88">
        <v>34</v>
      </c>
      <c r="B37" s="89" t="s">
        <v>110</v>
      </c>
      <c r="C37" s="124">
        <v>100000</v>
      </c>
      <c r="D37" s="116">
        <v>50000</v>
      </c>
      <c r="E37" s="117">
        <v>50000</v>
      </c>
    </row>
    <row r="38" spans="1:5" ht="15.75">
      <c r="A38" s="95"/>
      <c r="B38" s="119" t="s">
        <v>156</v>
      </c>
      <c r="C38" s="120">
        <f>SUM(C30:C37)</f>
        <v>750000</v>
      </c>
      <c r="D38" s="121">
        <f>SUM(D30:D37)</f>
        <v>610000</v>
      </c>
      <c r="E38" s="122">
        <f>SUM(E30:E37)</f>
        <v>140000</v>
      </c>
    </row>
    <row r="39" spans="1:5">
      <c r="A39" s="88">
        <v>35</v>
      </c>
      <c r="B39" s="89" t="s">
        <v>117</v>
      </c>
      <c r="C39" s="124">
        <v>10000</v>
      </c>
      <c r="D39" s="126">
        <v>10000</v>
      </c>
      <c r="E39" s="127">
        <v>0</v>
      </c>
    </row>
    <row r="40" spans="1:5" ht="17.25" customHeight="1">
      <c r="A40" s="88">
        <v>36</v>
      </c>
      <c r="B40" s="103" t="s">
        <v>118</v>
      </c>
      <c r="C40" s="124">
        <v>20000</v>
      </c>
      <c r="D40" s="126"/>
      <c r="E40" s="127">
        <v>20000</v>
      </c>
    </row>
    <row r="41" spans="1:5" ht="15.75">
      <c r="A41" s="95"/>
      <c r="B41" s="119" t="s">
        <v>119</v>
      </c>
      <c r="C41" s="120">
        <f>SUM(C39:C40)</f>
        <v>30000</v>
      </c>
      <c r="D41" s="128">
        <f>SUM(D39:D40)</f>
        <v>10000</v>
      </c>
      <c r="E41" s="120">
        <f>SUM(E39:E40)</f>
        <v>20000</v>
      </c>
    </row>
    <row r="42" spans="1:5" ht="23.25" customHeight="1">
      <c r="A42" s="88">
        <v>37</v>
      </c>
      <c r="B42" s="129" t="s">
        <v>173</v>
      </c>
      <c r="C42" s="124">
        <v>210000</v>
      </c>
      <c r="D42" s="126">
        <v>150000</v>
      </c>
      <c r="E42" s="127">
        <v>60000</v>
      </c>
    </row>
    <row r="43" spans="1:5" ht="19.5" customHeight="1">
      <c r="A43" s="88">
        <v>38</v>
      </c>
      <c r="B43" s="103" t="s">
        <v>132</v>
      </c>
      <c r="C43" s="115" t="s">
        <v>152</v>
      </c>
      <c r="D43" s="126">
        <v>0</v>
      </c>
      <c r="E43" s="127"/>
    </row>
    <row r="44" spans="1:5" ht="15.75">
      <c r="A44" s="95"/>
      <c r="B44" s="119" t="s">
        <v>133</v>
      </c>
      <c r="C44" s="120">
        <f>SUM(C42:C43)</f>
        <v>210000</v>
      </c>
      <c r="D44" s="128">
        <f>SUM(D42:D43)</f>
        <v>150000</v>
      </c>
      <c r="E44" s="120">
        <f>SUM(E42:E43)</f>
        <v>60000</v>
      </c>
    </row>
    <row r="45" spans="1:5">
      <c r="A45" s="88">
        <v>39</v>
      </c>
      <c r="B45" s="123" t="s">
        <v>113</v>
      </c>
      <c r="C45" s="124">
        <v>50000</v>
      </c>
      <c r="D45" s="126">
        <v>50000</v>
      </c>
      <c r="E45" s="127"/>
    </row>
    <row r="46" spans="1:5">
      <c r="A46" s="88">
        <v>40</v>
      </c>
      <c r="B46" s="123" t="s">
        <v>114</v>
      </c>
      <c r="C46" s="115">
        <v>200000</v>
      </c>
      <c r="D46" s="126">
        <v>100000</v>
      </c>
      <c r="E46" s="127">
        <v>100000</v>
      </c>
    </row>
    <row r="47" spans="1:5">
      <c r="A47" s="88">
        <v>41</v>
      </c>
      <c r="B47" s="89" t="s">
        <v>158</v>
      </c>
      <c r="C47" s="124">
        <v>30000</v>
      </c>
      <c r="D47" s="126">
        <v>30000</v>
      </c>
      <c r="E47" s="127">
        <v>0</v>
      </c>
    </row>
    <row r="48" spans="1:5" ht="15.75">
      <c r="A48" s="95"/>
      <c r="B48" s="119" t="s">
        <v>116</v>
      </c>
      <c r="C48" s="120">
        <f>SUM(C45:C47)</f>
        <v>280000</v>
      </c>
      <c r="D48" s="128">
        <f>SUM(D45:D47)</f>
        <v>180000</v>
      </c>
      <c r="E48" s="120">
        <f>SUM(E45:E47)</f>
        <v>100000</v>
      </c>
    </row>
    <row r="49" spans="1:5">
      <c r="A49" s="88">
        <v>42</v>
      </c>
      <c r="B49" s="123" t="s">
        <v>174</v>
      </c>
      <c r="C49" s="124">
        <v>60000</v>
      </c>
      <c r="D49" s="126">
        <v>30000</v>
      </c>
      <c r="E49" s="127">
        <v>30000</v>
      </c>
    </row>
    <row r="50" spans="1:5">
      <c r="A50" s="88">
        <v>43</v>
      </c>
      <c r="B50" s="123" t="s">
        <v>121</v>
      </c>
      <c r="C50" s="124">
        <v>50000</v>
      </c>
      <c r="D50" s="126">
        <v>20000</v>
      </c>
      <c r="E50" s="127">
        <v>30000</v>
      </c>
    </row>
    <row r="51" spans="1:5">
      <c r="A51" s="88">
        <v>44</v>
      </c>
      <c r="B51" s="89" t="s">
        <v>123</v>
      </c>
      <c r="C51" s="125" t="s">
        <v>152</v>
      </c>
      <c r="D51" s="126"/>
      <c r="E51" s="127"/>
    </row>
    <row r="52" spans="1:5" ht="15.75">
      <c r="A52" s="95"/>
      <c r="B52" s="119" t="s">
        <v>124</v>
      </c>
      <c r="C52" s="120">
        <f>SUM(C49:C51)</f>
        <v>110000</v>
      </c>
      <c r="D52" s="128">
        <f>SUM(D49:D51)</f>
        <v>50000</v>
      </c>
      <c r="E52" s="130">
        <f>SUM(E49:E51)</f>
        <v>60000</v>
      </c>
    </row>
    <row r="53" spans="1:5">
      <c r="A53" s="88">
        <v>45</v>
      </c>
      <c r="B53" s="89" t="s">
        <v>175</v>
      </c>
      <c r="C53" s="115">
        <f>100000-30000</f>
        <v>70000</v>
      </c>
      <c r="D53" s="126">
        <v>50000</v>
      </c>
      <c r="E53" s="127">
        <v>20000</v>
      </c>
    </row>
    <row r="54" spans="1:5">
      <c r="A54" s="88">
        <v>46</v>
      </c>
      <c r="B54" s="89" t="s">
        <v>176</v>
      </c>
      <c r="C54" s="124">
        <v>20000</v>
      </c>
      <c r="D54" s="126"/>
      <c r="E54" s="127">
        <v>20000</v>
      </c>
    </row>
    <row r="55" spans="1:5" ht="15.75">
      <c r="A55" s="95"/>
      <c r="B55" s="119" t="s">
        <v>126</v>
      </c>
      <c r="C55" s="120">
        <f>SUM(C53:C54)</f>
        <v>90000</v>
      </c>
      <c r="D55" s="128">
        <f>SUM(D53:D54)</f>
        <v>50000</v>
      </c>
      <c r="E55" s="120">
        <f>SUM(E53:E54)</f>
        <v>40000</v>
      </c>
    </row>
    <row r="56" spans="1:5" ht="14.25" customHeight="1">
      <c r="A56" s="88">
        <v>47</v>
      </c>
      <c r="B56" s="103" t="s">
        <v>127</v>
      </c>
      <c r="C56" s="115">
        <v>50000</v>
      </c>
      <c r="D56" s="126"/>
      <c r="E56" s="127">
        <v>50000</v>
      </c>
    </row>
    <row r="57" spans="1:5">
      <c r="A57" s="88">
        <v>48</v>
      </c>
      <c r="B57" s="89" t="s">
        <v>128</v>
      </c>
      <c r="C57" s="115">
        <f>200000-50000</f>
        <v>150000</v>
      </c>
      <c r="D57" s="126"/>
      <c r="E57" s="127">
        <v>150000</v>
      </c>
    </row>
    <row r="58" spans="1:5">
      <c r="A58" s="88">
        <v>49</v>
      </c>
      <c r="B58" s="89" t="s">
        <v>129</v>
      </c>
      <c r="C58" s="115">
        <v>50000</v>
      </c>
      <c r="D58" s="126"/>
      <c r="E58" s="127">
        <v>50000</v>
      </c>
    </row>
    <row r="59" spans="1:5" ht="15.75">
      <c r="A59" s="95"/>
      <c r="B59" s="131" t="s">
        <v>159</v>
      </c>
      <c r="C59" s="120">
        <f>SUM(C56:C58)</f>
        <v>250000</v>
      </c>
      <c r="D59" s="128"/>
      <c r="E59" s="120">
        <f>SUM(E56:E58)</f>
        <v>250000</v>
      </c>
    </row>
    <row r="60" spans="1:5" ht="15.75">
      <c r="A60" s="88">
        <v>50</v>
      </c>
      <c r="B60" s="89" t="s">
        <v>160</v>
      </c>
      <c r="C60" s="132" t="s">
        <v>29</v>
      </c>
      <c r="D60" s="126"/>
      <c r="E60" s="127"/>
    </row>
    <row r="61" spans="1:5" ht="15.75">
      <c r="A61" s="88">
        <v>51</v>
      </c>
      <c r="B61" s="89" t="s">
        <v>177</v>
      </c>
      <c r="C61" s="133" t="s">
        <v>29</v>
      </c>
      <c r="D61" s="126"/>
      <c r="E61" s="127"/>
    </row>
    <row r="62" spans="1:5" ht="15.75">
      <c r="A62" s="88">
        <v>52</v>
      </c>
      <c r="B62" s="89" t="s">
        <v>178</v>
      </c>
      <c r="C62" s="133" t="s">
        <v>29</v>
      </c>
      <c r="D62" s="126"/>
      <c r="E62" s="127"/>
    </row>
    <row r="63" spans="1:5" ht="15.75">
      <c r="A63" s="88">
        <v>53</v>
      </c>
      <c r="B63" s="89" t="s">
        <v>161</v>
      </c>
      <c r="C63" s="133" t="s">
        <v>29</v>
      </c>
      <c r="D63" s="126"/>
      <c r="E63" s="127"/>
    </row>
    <row r="64" spans="1:5">
      <c r="A64" s="88">
        <v>54</v>
      </c>
      <c r="B64" s="123" t="s">
        <v>179</v>
      </c>
      <c r="C64" s="124">
        <v>190000</v>
      </c>
      <c r="D64" s="126">
        <v>150000</v>
      </c>
      <c r="E64" s="127">
        <v>40000</v>
      </c>
    </row>
    <row r="65" spans="1:5">
      <c r="A65" s="88">
        <v>55</v>
      </c>
      <c r="B65" s="89" t="s">
        <v>162</v>
      </c>
      <c r="C65" s="124">
        <v>20000</v>
      </c>
      <c r="D65" s="126"/>
      <c r="E65" s="127">
        <v>20000</v>
      </c>
    </row>
    <row r="66" spans="1:5" ht="15.75">
      <c r="A66" s="95"/>
      <c r="B66" s="119" t="s">
        <v>100</v>
      </c>
      <c r="C66" s="120">
        <f>SUM(C64:C65)</f>
        <v>210000</v>
      </c>
      <c r="D66" s="128">
        <f>SUM(D64:D65)</f>
        <v>150000</v>
      </c>
      <c r="E66" s="120">
        <f>SUM(E64:E65)</f>
        <v>60000</v>
      </c>
    </row>
    <row r="67" spans="1:5" ht="18.75">
      <c r="A67" s="134"/>
      <c r="B67" s="135" t="s">
        <v>134</v>
      </c>
      <c r="C67" s="136">
        <f>C29+C38+C41+C44+C48+C52+C55+C59+C66</f>
        <v>5200122.5600000005</v>
      </c>
      <c r="D67" s="137">
        <f>D29+D38+D41+D44+D48+D52+D55+D59+D66</f>
        <v>3640122.56</v>
      </c>
      <c r="E67" s="136">
        <f>E29+E38+E41+E44+E48+E52+E55+E59+E66</f>
        <v>1560000</v>
      </c>
    </row>
  </sheetData>
  <mergeCells count="1">
    <mergeCell ref="A1:B1"/>
  </mergeCells>
  <pageMargins left="0" right="0" top="0.35433070866141736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Tabela 1.</vt:lpstr>
      <vt:lpstr>Tabela 3.</vt:lpstr>
      <vt:lpstr>Tabela 6.</vt:lpstr>
      <vt:lpstr>Tabela 8.</vt:lpstr>
      <vt:lpstr>Tabela 9.</vt:lpstr>
      <vt:lpstr>Tabela 10.</vt:lpstr>
      <vt:lpstr>Projektet 2024</vt:lpstr>
      <vt:lpstr>Projektet 2025</vt:lpstr>
      <vt:lpstr>Projektet 2026</vt:lpstr>
      <vt:lpstr>'Projektet 2025'!Print_Area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2023-05-29T12:26:35Z</dcterms:modified>
</cp:coreProperties>
</file>